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P:\【面銷業務支援部】\#輔銷文件\BR\#試算表\【A&amp;H商品】\"/>
    </mc:Choice>
  </mc:AlternateContent>
  <xr:revisionPtr revIDLastSave="0" documentId="13_ncr:1_{2A7B71FE-CF81-4961-9B12-0F3498983B8A}" xr6:coauthVersionLast="47" xr6:coauthVersionMax="47" xr10:uidLastSave="{00000000-0000-0000-0000-000000000000}"/>
  <bookViews>
    <workbookView xWindow="-120" yWindow="-120" windowWidth="29040" windowHeight="15840" tabRatio="492" xr2:uid="{00000000-000D-0000-FFFF-FFFF00000000}"/>
  </bookViews>
  <sheets>
    <sheet name="輸入區" sheetId="2" r:id="rId1"/>
    <sheet name="試算頁" sheetId="3" r:id="rId2"/>
    <sheet name="工作表1" sheetId="7" state="hidden" r:id="rId3"/>
    <sheet name="ACT_Core" sheetId="6" state="veryHidden" r:id="rId4"/>
  </sheets>
  <definedNames>
    <definedName name="_xlnm.Print_Area" localSheetId="1">試算頁!$A$1:$K$118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12" i="6" l="1"/>
  <c r="AP13" i="6" s="1"/>
  <c r="AP14" i="6" s="1"/>
  <c r="AP15" i="6" s="1"/>
  <c r="AP16" i="6" s="1"/>
  <c r="AP17" i="6" s="1"/>
  <c r="AP18" i="6" s="1"/>
  <c r="AP19" i="6" s="1"/>
  <c r="AP20" i="6" s="1"/>
  <c r="AP21" i="6" s="1"/>
  <c r="AP22" i="6" s="1"/>
  <c r="AP23" i="6" s="1"/>
  <c r="AP24" i="6" s="1"/>
  <c r="AP25" i="6" s="1"/>
  <c r="AP26" i="6" s="1"/>
  <c r="AP27" i="6" s="1"/>
  <c r="AP28" i="6" s="1"/>
  <c r="AP29" i="6" s="1"/>
  <c r="AP30" i="6" s="1"/>
  <c r="AP31" i="6" s="1"/>
  <c r="AP32" i="6" s="1"/>
  <c r="AP33" i="6" s="1"/>
  <c r="AP34" i="6" s="1"/>
  <c r="AP35" i="6" s="1"/>
  <c r="AP36" i="6" s="1"/>
  <c r="AP37" i="6" s="1"/>
  <c r="AP38" i="6" s="1"/>
  <c r="AP39" i="6" s="1"/>
  <c r="AP40" i="6" s="1"/>
  <c r="AP41" i="6" s="1"/>
  <c r="AP42" i="6" s="1"/>
  <c r="AP43" i="6" s="1"/>
  <c r="AP44" i="6" s="1"/>
  <c r="AP45" i="6" s="1"/>
  <c r="AP46" i="6" s="1"/>
  <c r="AP47" i="6" s="1"/>
  <c r="AP48" i="6" s="1"/>
  <c r="AP49" i="6" s="1"/>
  <c r="AP50" i="6" s="1"/>
  <c r="AP51" i="6" s="1"/>
  <c r="AP52" i="6" s="1"/>
  <c r="AP53" i="6" s="1"/>
  <c r="AP54" i="6" s="1"/>
  <c r="AP55" i="6" s="1"/>
  <c r="AP56" i="6" s="1"/>
  <c r="AP57" i="6" s="1"/>
  <c r="AP58" i="6" s="1"/>
  <c r="AP59" i="6" s="1"/>
  <c r="AP60" i="6" s="1"/>
  <c r="AP61" i="6" s="1"/>
  <c r="AP62" i="6" s="1"/>
  <c r="AP63" i="6" s="1"/>
  <c r="AP64" i="6" s="1"/>
  <c r="AP65" i="6" s="1"/>
  <c r="AP66" i="6" s="1"/>
  <c r="AP67" i="6" s="1"/>
  <c r="AP68" i="6" s="1"/>
  <c r="AP69" i="6" s="1"/>
  <c r="AP70" i="6" s="1"/>
  <c r="AP71" i="6" s="1"/>
  <c r="AP72" i="6" s="1"/>
  <c r="AP73" i="6" s="1"/>
  <c r="AP74" i="6" s="1"/>
  <c r="AP75" i="6" s="1"/>
  <c r="AP76" i="6" s="1"/>
  <c r="AP77" i="6" s="1"/>
  <c r="AP78" i="6" s="1"/>
  <c r="AP79" i="6" s="1"/>
  <c r="AP80" i="6" s="1"/>
  <c r="AP81" i="6" s="1"/>
  <c r="AP82" i="6" s="1"/>
  <c r="AP83" i="6" s="1"/>
  <c r="AF12" i="6"/>
  <c r="AF13" i="6" s="1"/>
  <c r="AF14" i="6" s="1"/>
  <c r="AF15" i="6" s="1"/>
  <c r="AF16" i="6" s="1"/>
  <c r="AF17" i="6" s="1"/>
  <c r="AF18" i="6" s="1"/>
  <c r="AF19" i="6" s="1"/>
  <c r="AF20" i="6" s="1"/>
  <c r="AF21" i="6" s="1"/>
  <c r="AF22" i="6" s="1"/>
  <c r="AF23" i="6" s="1"/>
  <c r="AF24" i="6" s="1"/>
  <c r="AF25" i="6" s="1"/>
  <c r="AF26" i="6" s="1"/>
  <c r="AF27" i="6" s="1"/>
  <c r="AF28" i="6" s="1"/>
  <c r="AF29" i="6" s="1"/>
  <c r="AF30" i="6" s="1"/>
  <c r="AF31" i="6" s="1"/>
  <c r="AF32" i="6" s="1"/>
  <c r="AF33" i="6" s="1"/>
  <c r="AF34" i="6" s="1"/>
  <c r="AF35" i="6" s="1"/>
  <c r="AF36" i="6" s="1"/>
  <c r="AF37" i="6" s="1"/>
  <c r="AF38" i="6" s="1"/>
  <c r="AF39" i="6" s="1"/>
  <c r="AF40" i="6" s="1"/>
  <c r="AF41" i="6" s="1"/>
  <c r="AF42" i="6" s="1"/>
  <c r="AF43" i="6" s="1"/>
  <c r="AF44" i="6" s="1"/>
  <c r="AF45" i="6" s="1"/>
  <c r="AF46" i="6" s="1"/>
  <c r="AF47" i="6" s="1"/>
  <c r="AF48" i="6" s="1"/>
  <c r="AF49" i="6" s="1"/>
  <c r="AF50" i="6" s="1"/>
  <c r="AF51" i="6" s="1"/>
  <c r="AF52" i="6" s="1"/>
  <c r="AF53" i="6" s="1"/>
  <c r="AF54" i="6" s="1"/>
  <c r="AF55" i="6" s="1"/>
  <c r="AF56" i="6" s="1"/>
  <c r="AF57" i="6" s="1"/>
  <c r="AF58" i="6" s="1"/>
  <c r="AF59" i="6" s="1"/>
  <c r="AF60" i="6" s="1"/>
  <c r="AF61" i="6" s="1"/>
  <c r="AF62" i="6" s="1"/>
  <c r="AF63" i="6" s="1"/>
  <c r="AF64" i="6" s="1"/>
  <c r="AF65" i="6" s="1"/>
  <c r="AF66" i="6" s="1"/>
  <c r="AF67" i="6" s="1"/>
  <c r="AF68" i="6" s="1"/>
  <c r="AF69" i="6" s="1"/>
  <c r="AF70" i="6" s="1"/>
  <c r="AF71" i="6" s="1"/>
  <c r="AF72" i="6" s="1"/>
  <c r="AF73" i="6" s="1"/>
  <c r="AF74" i="6" s="1"/>
  <c r="AF75" i="6" s="1"/>
  <c r="AF76" i="6" s="1"/>
  <c r="AF77" i="6" s="1"/>
  <c r="AF78" i="6" s="1"/>
  <c r="AF79" i="6" s="1"/>
  <c r="AF80" i="6" s="1"/>
  <c r="AF81" i="6" s="1"/>
  <c r="AF82" i="6" s="1"/>
  <c r="AF83" i="6" s="1"/>
  <c r="K2" i="3" l="1"/>
  <c r="I17" i="2" l="1"/>
  <c r="T10" i="6" l="1"/>
  <c r="Q47" i="6" s="1"/>
  <c r="C25" i="6"/>
  <c r="Q45" i="6" l="1"/>
  <c r="Q46" i="6"/>
  <c r="K1" i="3" l="1"/>
  <c r="I3" i="2" l="1"/>
  <c r="J1" i="3"/>
  <c r="F9" i="2" l="1"/>
  <c r="T7" i="6" l="1"/>
  <c r="V48" i="6" l="1"/>
  <c r="J33" i="3" s="1"/>
  <c r="V47" i="6"/>
  <c r="J32" i="3" s="1"/>
  <c r="V46" i="6"/>
  <c r="J31" i="3" s="1"/>
  <c r="V45" i="6"/>
  <c r="J30" i="3" s="1"/>
  <c r="V44" i="6"/>
  <c r="J29" i="3" s="1"/>
  <c r="V43" i="6"/>
  <c r="J28" i="3" s="1"/>
  <c r="V42" i="6"/>
  <c r="J27" i="3" s="1"/>
  <c r="V41" i="6"/>
  <c r="J26" i="3" s="1"/>
  <c r="V40" i="6"/>
  <c r="J25" i="3" s="1"/>
  <c r="V39" i="6"/>
  <c r="J24" i="3" s="1"/>
  <c r="V38" i="6"/>
  <c r="J23" i="3" s="1"/>
  <c r="T8" i="6"/>
  <c r="Q39" i="6" s="1"/>
  <c r="T9" i="6"/>
  <c r="Q41" i="6" s="1"/>
  <c r="E24" i="3" l="1"/>
  <c r="Q40" i="6"/>
  <c r="E25" i="3" s="1"/>
  <c r="Q38" i="6"/>
  <c r="E23" i="3" s="1"/>
  <c r="Q42" i="6"/>
  <c r="Q43" i="6"/>
  <c r="Q44" i="6"/>
  <c r="W5" i="6" l="1"/>
  <c r="AA17" i="6" s="1"/>
  <c r="U5" i="6"/>
  <c r="Q5" i="6"/>
  <c r="AA16" i="6" s="1"/>
  <c r="O5" i="6"/>
  <c r="C24" i="6"/>
  <c r="C23" i="6"/>
  <c r="C22" i="6"/>
  <c r="I20" i="6"/>
  <c r="E12" i="6"/>
  <c r="E11" i="6"/>
  <c r="E10" i="6"/>
  <c r="B12" i="6"/>
  <c r="B11" i="6"/>
  <c r="B10" i="6"/>
  <c r="AA8" i="6"/>
  <c r="AA14" i="6" s="1"/>
  <c r="AA7" i="6"/>
  <c r="AA13" i="6" s="1"/>
  <c r="AA6" i="6"/>
  <c r="AA12" i="6" s="1"/>
  <c r="Z10" i="6"/>
  <c r="Z14" i="6" s="1"/>
  <c r="AB14" i="6" l="1"/>
  <c r="Z12" i="6"/>
  <c r="Z13" i="6"/>
  <c r="AB13" i="6" l="1"/>
  <c r="AC13" i="6" s="1"/>
  <c r="AB12" i="6"/>
  <c r="AC14" i="6" l="1"/>
  <c r="E13" i="6" s="1"/>
  <c r="S5" i="6" s="1"/>
  <c r="V11" i="6" s="1"/>
  <c r="V16" i="6" l="1"/>
  <c r="J11" i="3" s="1"/>
  <c r="V17" i="6"/>
  <c r="J12" i="3" s="1"/>
  <c r="V19" i="6"/>
  <c r="J14" i="3" s="1"/>
  <c r="V20" i="6"/>
  <c r="J15" i="3" s="1"/>
  <c r="V21" i="6"/>
  <c r="J16" i="3" s="1"/>
  <c r="V14" i="6"/>
  <c r="J9" i="3" s="1"/>
  <c r="V22" i="6"/>
  <c r="J17" i="3" s="1"/>
  <c r="V15" i="6"/>
  <c r="J10" i="3" s="1"/>
  <c r="V23" i="6"/>
  <c r="J18" i="3" s="1"/>
  <c r="V18" i="6"/>
  <c r="J13" i="3" s="1"/>
  <c r="V12" i="6"/>
  <c r="J7" i="3" s="1"/>
  <c r="V13" i="6"/>
  <c r="J8" i="3" s="1"/>
  <c r="J6" i="3"/>
  <c r="E10" i="2"/>
  <c r="G2" i="3" s="1"/>
  <c r="F13" i="6"/>
  <c r="I22" i="6" s="1"/>
  <c r="D18" i="2" l="1"/>
  <c r="D19" i="2"/>
  <c r="F10" i="2"/>
  <c r="D20" i="2"/>
  <c r="D21" i="2"/>
  <c r="I18" i="2" l="1"/>
  <c r="I19" i="2" s="1"/>
  <c r="H5" i="3"/>
  <c r="H4" i="3"/>
  <c r="I2" i="3" l="1"/>
  <c r="E2" i="3"/>
  <c r="C2" i="3"/>
</calcChain>
</file>

<file path=xl/sharedStrings.xml><?xml version="1.0" encoding="utf-8"?>
<sst xmlns="http://schemas.openxmlformats.org/spreadsheetml/2006/main" count="248" uniqueCount="152">
  <si>
    <t>主契約保險</t>
  </si>
  <si>
    <t>淺藍色為填入資料區</t>
  </si>
  <si>
    <t/>
  </si>
  <si>
    <t>保障期間</t>
  </si>
  <si>
    <t>被保險人</t>
  </si>
  <si>
    <r>
      <rPr>
        <b/>
        <sz val="14"/>
        <color theme="1"/>
        <rFont val="微軟正黑體"/>
        <family val="2"/>
        <charset val="136"/>
      </rPr>
      <t>出生民國</t>
    </r>
    <r>
      <rPr>
        <b/>
        <sz val="14"/>
        <color theme="1"/>
        <rFont val="Calibri"/>
        <family val="2"/>
      </rPr>
      <t>/</t>
    </r>
    <r>
      <rPr>
        <b/>
        <sz val="14"/>
        <color theme="1"/>
        <rFont val="微軟正黑體"/>
        <family val="2"/>
        <charset val="136"/>
      </rPr>
      <t>年</t>
    </r>
  </si>
  <si>
    <r>
      <rPr>
        <b/>
        <sz val="14"/>
        <color theme="1"/>
        <rFont val="微軟正黑體"/>
        <family val="2"/>
        <charset val="136"/>
      </rPr>
      <t>月</t>
    </r>
  </si>
  <si>
    <r>
      <rPr>
        <b/>
        <sz val="14"/>
        <color theme="1"/>
        <rFont val="微軟正黑體"/>
        <family val="2"/>
        <charset val="136"/>
      </rPr>
      <t>日</t>
    </r>
  </si>
  <si>
    <t>保險年齡</t>
  </si>
  <si>
    <t xml:space="preserve"> </t>
  </si>
  <si>
    <t>姓名</t>
    <phoneticPr fontId="15" type="noConversion"/>
  </si>
  <si>
    <t>郝健康</t>
    <phoneticPr fontId="15" type="noConversion"/>
  </si>
  <si>
    <t>投保內容</t>
  </si>
  <si>
    <t>繳費年期</t>
  </si>
  <si>
    <t>有關本商品承保年齡限制及保險金額限制，請參閱相關投保規定或保全規則；其他商品相關規定請詳閱保單條款</t>
  </si>
  <si>
    <t>給付項目</t>
    <phoneticPr fontId="15" type="noConversion"/>
  </si>
  <si>
    <t>職業類別</t>
    <phoneticPr fontId="15" type="noConversion"/>
  </si>
  <si>
    <t>職業等級</t>
    <phoneticPr fontId="15" type="noConversion"/>
  </si>
  <si>
    <t>Age calculation</t>
    <phoneticPr fontId="30" type="noConversion"/>
  </si>
  <si>
    <t>&lt;=Issued Age</t>
    <phoneticPr fontId="30" type="noConversion"/>
  </si>
  <si>
    <t>康健人壽好幸扶專案</t>
    <phoneticPr fontId="15" type="noConversion"/>
  </si>
  <si>
    <t>附約保險商品</t>
  </si>
  <si>
    <t>繳費期間/保障年期</t>
    <phoneticPr fontId="15" type="noConversion"/>
  </si>
  <si>
    <t>商品內容</t>
    <phoneticPr fontId="15" type="noConversion"/>
  </si>
  <si>
    <t>試算表輸入區</t>
  </si>
  <si>
    <t>填表日期時間：</t>
  </si>
  <si>
    <t>2020.12版</t>
    <phoneticPr fontId="15" type="noConversion"/>
  </si>
  <si>
    <t>基本資料</t>
  </si>
  <si>
    <t>出生民國/年</t>
  </si>
  <si>
    <t>性別</t>
  </si>
  <si>
    <t>月</t>
  </si>
  <si>
    <t>日</t>
  </si>
  <si>
    <t>1年期 / 1年期</t>
    <phoneticPr fontId="15" type="noConversion"/>
  </si>
  <si>
    <t>繳費方式</t>
  </si>
  <si>
    <t>首年度每期所繳保險費</t>
    <phoneticPr fontId="15" type="noConversion"/>
  </si>
  <si>
    <t>康健人壽好幸扶保險專案試算表</t>
    <phoneticPr fontId="15" type="noConversion"/>
  </si>
  <si>
    <t>保險金額(元)</t>
    <phoneticPr fontId="15" type="noConversion"/>
  </si>
  <si>
    <t>等待期</t>
    <phoneticPr fontId="15" type="noConversion"/>
  </si>
  <si>
    <t>投保年齡</t>
  </si>
  <si>
    <t>繳費方式</t>
    <phoneticPr fontId="15" type="noConversion"/>
  </si>
  <si>
    <t xml:space="preserve">1年期 </t>
    <phoneticPr fontId="15" type="noConversion"/>
  </si>
  <si>
    <t>保障內容</t>
    <phoneticPr fontId="15" type="noConversion"/>
  </si>
  <si>
    <t>失能保險金(註1)</t>
    <phoneticPr fontId="15" type="noConversion"/>
  </si>
  <si>
    <t>一至六級失能扶助保險金(註2)</t>
    <phoneticPr fontId="15" type="noConversion"/>
  </si>
  <si>
    <t>給付金額</t>
    <phoneticPr fontId="15" type="noConversion"/>
  </si>
  <si>
    <t>首年度保費</t>
    <phoneticPr fontId="15" type="noConversion"/>
  </si>
  <si>
    <t>16~20歲</t>
  </si>
  <si>
    <t>21~25歲</t>
  </si>
  <si>
    <t>26~30歲</t>
  </si>
  <si>
    <t>31~35歲</t>
  </si>
  <si>
    <t>36~40歲</t>
  </si>
  <si>
    <t>41~45歲</t>
  </si>
  <si>
    <t>46~50歲</t>
  </si>
  <si>
    <t>51~55歲</t>
  </si>
  <si>
    <t>56~60歲</t>
  </si>
  <si>
    <t>61~65歲</t>
  </si>
  <si>
    <t>66~70歲</t>
  </si>
  <si>
    <t>71~75歲</t>
  </si>
  <si>
    <t>續年度保費</t>
    <phoneticPr fontId="15" type="noConversion"/>
  </si>
  <si>
    <t>住院日額保險金 (註3)</t>
    <phoneticPr fontId="15" type="noConversion"/>
  </si>
  <si>
    <t>法定傳染病住院日額保險金 (註4)</t>
    <phoneticPr fontId="15" type="noConversion"/>
  </si>
  <si>
    <t>特殊病房住院日額保險金 (註5)</t>
    <phoneticPr fontId="15" type="noConversion"/>
  </si>
  <si>
    <t>法定傳染病慰問保險金 (註6)</t>
    <phoneticPr fontId="15" type="noConversion"/>
  </si>
  <si>
    <t>失能保險金</t>
    <phoneticPr fontId="15" type="noConversion"/>
  </si>
  <si>
    <t>一次性給付金額</t>
    <phoneticPr fontId="15" type="noConversion"/>
  </si>
  <si>
    <t>失能等級</t>
    <phoneticPr fontId="15" type="noConversion"/>
  </si>
  <si>
    <t>失能等級給付對照表</t>
    <phoneticPr fontId="15" type="noConversion"/>
  </si>
  <si>
    <t>1年期
(自動續保，
但不保證續保)</t>
    <phoneticPr fontId="15" type="noConversion"/>
  </si>
  <si>
    <t>試算日期：</t>
  </si>
  <si>
    <t>參照右表失能給付對照表</t>
    <phoneticPr fontId="15" type="noConversion"/>
  </si>
  <si>
    <t>2020/12版</t>
    <phoneticPr fontId="15" type="noConversion"/>
  </si>
  <si>
    <t>繳別係數</t>
    <phoneticPr fontId="30" type="noConversion"/>
  </si>
  <si>
    <t>月繳</t>
    <phoneticPr fontId="30" type="noConversion"/>
  </si>
  <si>
    <t>季繳</t>
    <phoneticPr fontId="30" type="noConversion"/>
  </si>
  <si>
    <t>半年繳</t>
    <phoneticPr fontId="30" type="noConversion"/>
  </si>
  <si>
    <t>年繳</t>
    <phoneticPr fontId="30" type="noConversion"/>
  </si>
  <si>
    <t>1st year</t>
    <phoneticPr fontId="15" type="noConversion"/>
  </si>
  <si>
    <t>Renewal Year</t>
    <phoneticPr fontId="15" type="noConversion"/>
  </si>
  <si>
    <t>Age</t>
    <phoneticPr fontId="15" type="noConversion"/>
  </si>
  <si>
    <t>M</t>
    <phoneticPr fontId="15" type="noConversion"/>
  </si>
  <si>
    <t>F</t>
    <phoneticPr fontId="15" type="noConversion"/>
  </si>
  <si>
    <t>SA Unit</t>
    <phoneticPr fontId="15" type="noConversion"/>
  </si>
  <si>
    <t>SA Unit</t>
    <phoneticPr fontId="15" type="noConversion"/>
  </si>
  <si>
    <t>SEX KEY</t>
    <phoneticPr fontId="15" type="noConversion"/>
  </si>
  <si>
    <t>Age Band Ref</t>
    <phoneticPr fontId="15" type="noConversion"/>
  </si>
  <si>
    <t>第一級</t>
  </si>
  <si>
    <t>第二級</t>
  </si>
  <si>
    <t>第三級</t>
  </si>
  <si>
    <t>第四級</t>
  </si>
  <si>
    <t>第五級</t>
  </si>
  <si>
    <t>第六級</t>
  </si>
  <si>
    <t>第七級</t>
  </si>
  <si>
    <t>第八級</t>
  </si>
  <si>
    <t>第九級</t>
  </si>
  <si>
    <t>第十級</t>
  </si>
  <si>
    <t>第十一級</t>
  </si>
  <si>
    <t>黃色請匯入資料以計算出數值</t>
    <phoneticPr fontId="30" type="noConversion"/>
  </si>
  <si>
    <t>綠色為計算出的值，供建議書使用</t>
    <phoneticPr fontId="30" type="noConversion"/>
  </si>
  <si>
    <t>嚴重第三度燒燙傷保險金</t>
    <phoneticPr fontId="15" type="noConversion"/>
  </si>
  <si>
    <t>OIE</t>
    <phoneticPr fontId="15" type="noConversion"/>
  </si>
  <si>
    <t>OIF</t>
    <phoneticPr fontId="15" type="noConversion"/>
  </si>
  <si>
    <t>RHC</t>
    <phoneticPr fontId="15" type="noConversion"/>
  </si>
  <si>
    <t>OIE</t>
    <phoneticPr fontId="15" type="noConversion"/>
  </si>
  <si>
    <t>OIF</t>
    <phoneticPr fontId="15" type="noConversion"/>
  </si>
  <si>
    <t>RHC</t>
    <phoneticPr fontId="15" type="noConversion"/>
  </si>
  <si>
    <r>
      <t xml:space="preserve">保額輸入
(  </t>
    </r>
    <r>
      <rPr>
        <b/>
        <sz val="14"/>
        <color rgb="FFFF5050"/>
        <rFont val="微軟正黑體"/>
        <family val="2"/>
        <charset val="136"/>
      </rPr>
      <t>OIE /OIF須同時輸入才能試算保費</t>
    </r>
    <r>
      <rPr>
        <b/>
        <sz val="14"/>
        <color theme="1"/>
        <rFont val="微軟正黑體"/>
        <family val="2"/>
        <charset val="136"/>
      </rPr>
      <t>)</t>
    </r>
    <phoneticPr fontId="15" type="noConversion"/>
  </si>
  <si>
    <t>RHC</t>
    <phoneticPr fontId="15" type="noConversion"/>
  </si>
  <si>
    <t>OIE</t>
    <phoneticPr fontId="15" type="noConversion"/>
  </si>
  <si>
    <r>
      <t>註1: 給付最高以保險金額 x 100%為限，本公司依約定給付失能保險金達保險金額 x 100%時，本契約效力即行終止。
因疾病致成第一級失能者，需被保險人自失能診斷確定之日起180日後其失能狀態持續存在。
註2:</t>
    </r>
    <r>
      <rPr>
        <sz val="13"/>
        <color rgb="FFFF0000"/>
        <rFont val="微軟正黑體"/>
        <family val="2"/>
        <charset val="136"/>
      </rPr>
      <t xml:space="preserve"> 自失能診斷確定日起，按月給付一至六級失能扶助保險金，持續給付12個月。給付期間屆滿日之各週年日仍生存者，另按月給付一至六級失能扶助保險金，持續給付12個月。給付後契約效力即行終止，但仍應依約定繼續給付至一至六級失能扶助保險金，給付累計最高期限為180個月。第1級失能(自失能診斷確定之日起180日後其失能狀態持續存在，始給付保險金)。</t>
    </r>
    <r>
      <rPr>
        <sz val="13"/>
        <color theme="1"/>
        <rFont val="微軟正黑體"/>
        <family val="2"/>
        <charset val="136"/>
      </rPr>
      <t xml:space="preserve">
註3: 同一次住院最高給付365天。
註4: 同一次住院最高給付90天。
註5:包含加護病房、燒燙傷病房或負壓隔離病房；同一次住院最高給付90天。
註6:被保險人於本契約有效期間內申領法定傳染病慰問保險金以一次為限。被保險人於本契約有效期間內身故，
但其於身故前已罹患法定傳染病並經嗣後確診者，本公司仍依約定給付法定傳染病慰問保險金。
</t>
    </r>
    <phoneticPr fontId="15" type="noConversion"/>
  </si>
  <si>
    <t>年齡</t>
    <phoneticPr fontId="15" type="noConversion"/>
  </si>
  <si>
    <t>累積失能保險金額度</t>
    <phoneticPr fontId="15" type="noConversion"/>
  </si>
  <si>
    <t>累積失能扶助金 (月)</t>
    <phoneticPr fontId="15" type="noConversion"/>
  </si>
  <si>
    <t>體檢項目</t>
    <phoneticPr fontId="15" type="noConversion"/>
  </si>
  <si>
    <t xml:space="preserve"> 3 ~50歲</t>
    <phoneticPr fontId="15" type="noConversion"/>
  </si>
  <si>
    <t>51 ~ 60歲</t>
    <phoneticPr fontId="15" type="noConversion"/>
  </si>
  <si>
    <t>61歲以上</t>
    <phoneticPr fontId="15" type="noConversion"/>
  </si>
  <si>
    <t>&gt;150萬</t>
    <phoneticPr fontId="15" type="noConversion"/>
  </si>
  <si>
    <t>&gt;100萬</t>
    <phoneticPr fontId="15" type="noConversion"/>
  </si>
  <si>
    <t>&gt;50萬</t>
    <phoneticPr fontId="15" type="noConversion"/>
  </si>
  <si>
    <t>&gt;4萬</t>
    <phoneticPr fontId="15" type="noConversion"/>
  </si>
  <si>
    <t>&gt;3萬</t>
    <phoneticPr fontId="15" type="noConversion"/>
  </si>
  <si>
    <t>&gt;2萬</t>
    <phoneticPr fontId="15" type="noConversion"/>
  </si>
  <si>
    <t>體檢+尿常規+糖化血色素+血脂肪</t>
    <phoneticPr fontId="15" type="noConversion"/>
  </si>
  <si>
    <t>體檢+尿常規+糖化血色素+血脂肪+心電圖</t>
    <phoneticPr fontId="15" type="noConversion"/>
  </si>
  <si>
    <t>1級</t>
  </si>
  <si>
    <t>癌症保險金(RCH)</t>
    <phoneticPr fontId="15" type="noConversion"/>
  </si>
  <si>
    <t>1年期
(自動續保，
但不保證續保)</t>
    <phoneticPr fontId="15" type="noConversion"/>
  </si>
  <si>
    <t>RCH</t>
    <phoneticPr fontId="15" type="noConversion"/>
  </si>
  <si>
    <t>RCH</t>
    <phoneticPr fontId="15" type="noConversion"/>
  </si>
  <si>
    <t>RCH</t>
    <phoneticPr fontId="15" type="noConversion"/>
  </si>
  <si>
    <t>RCH</t>
    <phoneticPr fontId="15" type="noConversion"/>
  </si>
  <si>
    <t>一般疾病 : 30天
癌症 : 90天
法定傳染病 : 無等待期限制</t>
    <phoneticPr fontId="15" type="noConversion"/>
  </si>
  <si>
    <t>初期或輕度癌症保險金</t>
    <phoneticPr fontId="15" type="noConversion"/>
  </si>
  <si>
    <t>重度癌症保險金</t>
    <phoneticPr fontId="15" type="noConversion"/>
  </si>
  <si>
    <t>嚴重阿茲海默氏症/嚴重巴金森氏症保險金</t>
    <phoneticPr fontId="15" type="noConversion"/>
  </si>
  <si>
    <t>日額住院醫療(RHC)</t>
    <phoneticPr fontId="15" type="noConversion"/>
  </si>
  <si>
    <t>男性</t>
  </si>
  <si>
    <t>一般疾病：30日</t>
    <phoneticPr fontId="15" type="noConversion"/>
  </si>
  <si>
    <t>首年度每期所繳保險費</t>
    <phoneticPr fontId="15" type="noConversion"/>
  </si>
  <si>
    <t>安達人壽好幸扶2專案</t>
  </si>
  <si>
    <t>安達人壽新一路相挺一年定期失能扶助保險附約</t>
    <phoneticPr fontId="15" type="noConversion"/>
  </si>
  <si>
    <t>安達人壽一路相挺一年定期失能扶助保險</t>
    <phoneticPr fontId="15" type="noConversion"/>
  </si>
  <si>
    <t>安達人壽好幸扶2保險專案試算表</t>
  </si>
  <si>
    <t xml:space="preserve">安達人壽一路相挺一年定期失能扶助保險 </t>
    <phoneticPr fontId="15" type="noConversion"/>
  </si>
  <si>
    <t>失能保險金(OIH)</t>
    <phoneticPr fontId="15" type="noConversion"/>
  </si>
  <si>
    <t>一至六級失能扶助保險金(OII)</t>
    <phoneticPr fontId="15" type="noConversion"/>
  </si>
  <si>
    <r>
      <t xml:space="preserve">保額輸入
</t>
    </r>
    <r>
      <rPr>
        <b/>
        <sz val="14"/>
        <color rgb="FFFF0000"/>
        <rFont val="微軟正黑體"/>
        <family val="2"/>
        <charset val="136"/>
      </rPr>
      <t>(  OIH /OII須同時輸入才能試算保費)</t>
    </r>
    <phoneticPr fontId="15" type="noConversion"/>
  </si>
  <si>
    <r>
      <t>1</t>
    </r>
    <r>
      <rPr>
        <b/>
        <sz val="20"/>
        <color theme="1"/>
        <rFont val="微軟正黑體"/>
        <family val="2"/>
        <charset val="136"/>
      </rPr>
      <t xml:space="preserve">年期 </t>
    </r>
    <phoneticPr fontId="15" type="noConversion"/>
  </si>
  <si>
    <t>*投保年齡:16歲至65歲</t>
    <phoneticPr fontId="15" type="noConversion"/>
  </si>
  <si>
    <t>2024.02版</t>
    <phoneticPr fontId="15" type="noConversion"/>
  </si>
  <si>
    <t>PSSD202402-002-BRSS</t>
    <phoneticPr fontId="15" type="noConversion"/>
  </si>
  <si>
    <t>年繳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</si>
</sst>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76" formatCode="#,##0_ "/>
    <numFmt numFmtId="177" formatCode="yyyy/m/d\ h:mm;@"/>
    <numFmt numFmtId="178" formatCode="_-* #,##0.000_-;\-* #,##0.000_-;_-* &quot;-&quot;??_-;_-@_-"/>
    <numFmt numFmtId="179" formatCode="0.000"/>
    <numFmt numFmtId="180" formatCode="0_ "/>
    <numFmt numFmtId="181" formatCode="_-* #,##0.0_-;\-* #,##0.0_-;_-* &quot;-&quot;??_-;_-@_-"/>
    <numFmt numFmtId="182" formatCode="#,##0_);[Red]\(#,##0\)"/>
    <numFmt numFmtId="183" formatCode="_-&quot;$&quot;* #,##0_-;\-&quot;$&quot;* #,##0_-;_-&quot;$&quot;* &quot;-&quot;??_-;_-@_-"/>
    <numFmt numFmtId="184" formatCode="yyyy/mm/dd"/>
  </numFmts>
  <fonts count="76">
    <font>
      <sz val="12"/>
      <color theme="1"/>
      <name val="新細明體"/>
      <family val="2"/>
      <charset val="136"/>
      <scheme val="minor"/>
    </font>
    <font>
      <sz val="12"/>
      <color theme="1"/>
      <name val="新細明體"/>
      <family val="2"/>
      <charset val="136"/>
      <scheme val="minor"/>
    </font>
    <font>
      <sz val="10"/>
      <color theme="1"/>
      <name val="微軟正黑體"/>
      <family val="2"/>
      <charset val="136"/>
    </font>
    <font>
      <sz val="12"/>
      <color theme="1"/>
      <name val="新細明體"/>
      <family val="1"/>
      <charset val="136"/>
      <scheme val="minor"/>
    </font>
    <font>
      <sz val="12"/>
      <name val="新細明體"/>
      <family val="1"/>
      <charset val="136"/>
    </font>
    <font>
      <sz val="12"/>
      <color theme="1"/>
      <name val="微軟正黑體"/>
      <family val="2"/>
      <charset val="136"/>
    </font>
    <font>
      <b/>
      <sz val="12"/>
      <color theme="1"/>
      <name val="微軟正黑體"/>
      <family val="2"/>
      <charset val="136"/>
    </font>
    <font>
      <sz val="12"/>
      <color rgb="FFFF0000"/>
      <name val="微軟正黑體"/>
      <family val="2"/>
      <charset val="136"/>
    </font>
    <font>
      <b/>
      <sz val="14"/>
      <color theme="1"/>
      <name val="微軟正黑體"/>
      <family val="2"/>
      <charset val="136"/>
    </font>
    <font>
      <sz val="11"/>
      <color theme="1"/>
      <name val="微軟正黑體"/>
      <family val="2"/>
      <charset val="136"/>
    </font>
    <font>
      <b/>
      <sz val="16"/>
      <color rgb="FF0000FF"/>
      <name val="微軟正黑體"/>
      <family val="2"/>
      <charset val="136"/>
    </font>
    <font>
      <sz val="14"/>
      <color theme="1"/>
      <name val="微軟正黑體"/>
      <family val="2"/>
      <charset val="136"/>
    </font>
    <font>
      <b/>
      <sz val="14"/>
      <color theme="0"/>
      <name val="微軟正黑體"/>
      <family val="2"/>
      <charset val="136"/>
    </font>
    <font>
      <b/>
      <sz val="20"/>
      <color theme="0"/>
      <name val="微軟正黑體"/>
      <family val="2"/>
      <charset val="136"/>
    </font>
    <font>
      <b/>
      <sz val="16"/>
      <color theme="4" tint="-0.249977111117893"/>
      <name val="微軟正黑體"/>
      <family val="2"/>
      <charset val="136"/>
    </font>
    <font>
      <sz val="9"/>
      <name val="新細明體"/>
      <family val="2"/>
      <charset val="136"/>
      <scheme val="minor"/>
    </font>
    <font>
      <b/>
      <sz val="28"/>
      <color rgb="FF002850"/>
      <name val="微軟正黑體"/>
      <family val="2"/>
      <charset val="136"/>
    </font>
    <font>
      <sz val="12"/>
      <color theme="1"/>
      <name val="Calibri"/>
      <family val="2"/>
    </font>
    <font>
      <b/>
      <sz val="14"/>
      <color theme="1"/>
      <name val="Calibri"/>
      <family val="2"/>
    </font>
    <font>
      <b/>
      <sz val="16"/>
      <color theme="0"/>
      <name val="微軟正黑體"/>
      <family val="2"/>
      <charset val="136"/>
    </font>
    <font>
      <b/>
      <sz val="14"/>
      <color rgb="FFF68621"/>
      <name val="微軟正黑體"/>
      <family val="2"/>
      <charset val="136"/>
    </font>
    <font>
      <b/>
      <sz val="20"/>
      <color rgb="FF0070C0"/>
      <name val="微軟正黑體"/>
      <family val="2"/>
      <charset val="136"/>
    </font>
    <font>
      <sz val="10"/>
      <name val="Book Antiqua"/>
      <family val="1"/>
    </font>
    <font>
      <sz val="10"/>
      <name val="Arial"/>
      <family val="2"/>
    </font>
    <font>
      <b/>
      <sz val="20"/>
      <color rgb="FF0070C0"/>
      <name val="Calibri"/>
      <family val="2"/>
    </font>
    <font>
      <b/>
      <sz val="12"/>
      <color rgb="FFF68621"/>
      <name val="微軟正黑體"/>
      <family val="2"/>
      <charset val="136"/>
    </font>
    <font>
      <b/>
      <sz val="20"/>
      <color rgb="FF00AAE0"/>
      <name val="微軟正黑體"/>
      <family val="2"/>
      <charset val="136"/>
    </font>
    <font>
      <sz val="12"/>
      <color rgb="FF00AAE0"/>
      <name val="新細明體"/>
      <family val="2"/>
      <charset val="136"/>
      <scheme val="minor"/>
    </font>
    <font>
      <b/>
      <sz val="14"/>
      <color rgb="FFE35205"/>
      <name val="微軟正黑體"/>
      <family val="2"/>
      <charset val="136"/>
    </font>
    <font>
      <b/>
      <sz val="12"/>
      <color rgb="FFE35205"/>
      <name val="微軟正黑體"/>
      <family val="2"/>
      <charset val="136"/>
    </font>
    <font>
      <sz val="9"/>
      <name val="新細明體"/>
      <family val="1"/>
      <charset val="136"/>
    </font>
    <font>
      <b/>
      <sz val="18"/>
      <color theme="1"/>
      <name val="微軟正黑體"/>
      <family val="2"/>
      <charset val="136"/>
    </font>
    <font>
      <b/>
      <u/>
      <sz val="12"/>
      <color theme="1"/>
      <name val="Arial"/>
      <family val="2"/>
    </font>
    <font>
      <sz val="12"/>
      <color theme="1"/>
      <name val="Arial"/>
      <family val="2"/>
    </font>
    <font>
      <b/>
      <sz val="12"/>
      <color theme="1"/>
      <name val="Arial"/>
      <family val="2"/>
    </font>
    <font>
      <b/>
      <sz val="14"/>
      <name val="微軟正黑體"/>
      <family val="2"/>
      <charset val="136"/>
    </font>
    <font>
      <b/>
      <sz val="14"/>
      <color rgb="FFFF0000"/>
      <name val="微軟正黑體"/>
      <family val="2"/>
      <charset val="136"/>
    </font>
    <font>
      <sz val="20"/>
      <color theme="0"/>
      <name val="微軟正黑體"/>
      <family val="2"/>
      <charset val="136"/>
    </font>
    <font>
      <b/>
      <u/>
      <sz val="14"/>
      <color rgb="FFFF0000"/>
      <name val="微軟正黑體"/>
      <family val="2"/>
      <charset val="136"/>
    </font>
    <font>
      <b/>
      <sz val="14"/>
      <color rgb="FFE35205"/>
      <name val="新細明體"/>
      <family val="2"/>
      <charset val="136"/>
      <scheme val="minor"/>
    </font>
    <font>
      <b/>
      <sz val="14"/>
      <color rgb="FFFF5050"/>
      <name val="微軟正黑體"/>
      <family val="2"/>
      <charset val="136"/>
    </font>
    <font>
      <b/>
      <sz val="18"/>
      <color theme="0"/>
      <name val="微軟正黑體"/>
      <family val="2"/>
      <charset val="136"/>
    </font>
    <font>
      <sz val="18"/>
      <color theme="1"/>
      <name val="新細明體"/>
      <family val="2"/>
      <charset val="136"/>
      <scheme val="minor"/>
    </font>
    <font>
      <sz val="18"/>
      <color theme="1"/>
      <name val="微軟正黑體"/>
      <family val="2"/>
      <charset val="136"/>
    </font>
    <font>
      <b/>
      <sz val="18"/>
      <name val="微軟正黑體"/>
      <family val="2"/>
      <charset val="136"/>
    </font>
    <font>
      <b/>
      <sz val="18"/>
      <color rgb="FFF68621"/>
      <name val="微軟正黑體"/>
      <family val="2"/>
      <charset val="136"/>
    </font>
    <font>
      <b/>
      <sz val="14"/>
      <color rgb="FF0065A6"/>
      <name val="微軟正黑體"/>
      <family val="2"/>
      <charset val="136"/>
    </font>
    <font>
      <sz val="13"/>
      <color theme="1"/>
      <name val="微軟正黑體"/>
      <family val="2"/>
      <charset val="136"/>
    </font>
    <font>
      <sz val="13"/>
      <color theme="1"/>
      <name val="新細明體"/>
      <family val="2"/>
      <charset val="136"/>
      <scheme val="minor"/>
    </font>
    <font>
      <sz val="10"/>
      <color rgb="FF6600FF"/>
      <name val="微軟正黑體"/>
      <family val="2"/>
      <charset val="136"/>
    </font>
    <font>
      <b/>
      <sz val="10"/>
      <color rgb="FF6600FF"/>
      <name val="微軟正黑體"/>
      <family val="2"/>
      <charset val="136"/>
    </font>
    <font>
      <b/>
      <sz val="12"/>
      <name val="新細明體"/>
      <family val="1"/>
      <charset val="136"/>
      <scheme val="minor"/>
    </font>
    <font>
      <sz val="12"/>
      <name val="微軟正黑體"/>
      <family val="2"/>
      <charset val="136"/>
    </font>
    <font>
      <b/>
      <sz val="12"/>
      <name val="微軟正黑體"/>
      <family val="2"/>
      <charset val="136"/>
    </font>
    <font>
      <b/>
      <sz val="18"/>
      <color rgb="FF0033CC"/>
      <name val="微軟正黑體"/>
      <family val="2"/>
      <charset val="136"/>
    </font>
    <font>
      <b/>
      <sz val="12"/>
      <color rgb="FFFF0000"/>
      <name val="微軟正黑體"/>
      <family val="2"/>
      <charset val="136"/>
    </font>
    <font>
      <sz val="12"/>
      <color rgb="FF0000FF"/>
      <name val="Arial"/>
      <family val="2"/>
    </font>
    <font>
      <b/>
      <sz val="14"/>
      <color rgb="FF0000FF"/>
      <name val="微軟正黑體"/>
      <family val="2"/>
      <charset val="136"/>
    </font>
    <font>
      <b/>
      <sz val="18"/>
      <color rgb="FF0000FF"/>
      <name val="微軟正黑體"/>
      <family val="2"/>
      <charset val="136"/>
    </font>
    <font>
      <sz val="12"/>
      <color rgb="FF0000FF"/>
      <name val="新細明體"/>
      <family val="2"/>
      <charset val="136"/>
      <scheme val="minor"/>
    </font>
    <font>
      <sz val="13"/>
      <color rgb="FFFF0000"/>
      <name val="微軟正黑體"/>
      <family val="2"/>
      <charset val="136"/>
    </font>
    <font>
      <b/>
      <sz val="12"/>
      <color theme="0"/>
      <name val="微軟正黑體"/>
      <family val="2"/>
      <charset val="136"/>
    </font>
    <font>
      <b/>
      <sz val="14"/>
      <color theme="5"/>
      <name val="微軟正黑體"/>
      <family val="2"/>
      <charset val="136"/>
    </font>
    <font>
      <b/>
      <sz val="14"/>
      <color theme="5"/>
      <name val="新細明體"/>
      <family val="2"/>
      <charset val="136"/>
      <scheme val="minor"/>
    </font>
    <font>
      <b/>
      <sz val="13"/>
      <color theme="1" tint="0.34998626667073579"/>
      <name val="微軟正黑體"/>
      <family val="2"/>
      <charset val="136"/>
    </font>
    <font>
      <b/>
      <sz val="26"/>
      <color rgb="FF0070C0"/>
      <name val="微軟正黑體"/>
      <family val="2"/>
      <charset val="136"/>
    </font>
    <font>
      <b/>
      <sz val="26"/>
      <color rgb="FF0070C0"/>
      <name val="Calibri"/>
      <family val="2"/>
    </font>
    <font>
      <sz val="26"/>
      <color theme="1"/>
      <name val="Calibri"/>
      <family val="2"/>
    </font>
    <font>
      <b/>
      <sz val="20"/>
      <color theme="1"/>
      <name val="微軟正黑體"/>
      <family val="2"/>
      <charset val="136"/>
    </font>
    <font>
      <sz val="20"/>
      <color theme="1"/>
      <name val="微軟正黑體"/>
      <family val="2"/>
      <charset val="136"/>
    </font>
    <font>
      <b/>
      <sz val="20"/>
      <name val="微軟正黑體"/>
      <family val="2"/>
      <charset val="136"/>
    </font>
    <font>
      <sz val="20"/>
      <color theme="1"/>
      <name val="新細明體"/>
      <family val="2"/>
      <charset val="136"/>
      <scheme val="minor"/>
    </font>
    <font>
      <b/>
      <sz val="20"/>
      <color rgb="FF0065A6"/>
      <name val="微軟正黑體"/>
      <family val="2"/>
      <charset val="136"/>
    </font>
    <font>
      <sz val="20"/>
      <color rgb="FF00AAE0"/>
      <name val="新細明體"/>
      <family val="2"/>
      <charset val="136"/>
      <scheme val="minor"/>
    </font>
    <font>
      <b/>
      <sz val="20"/>
      <color rgb="FF0033CC"/>
      <name val="微軟正黑體"/>
      <family val="2"/>
      <charset val="136"/>
    </font>
    <font>
      <b/>
      <sz val="20"/>
      <color theme="1" tint="0.34998626667073579"/>
      <name val="微軟正黑體"/>
      <family val="2"/>
      <charset val="136"/>
    </font>
  </fonts>
  <fills count="15">
    <fill>
      <patternFill patternType="none"/>
    </fill>
    <fill>
      <patternFill patternType="gray125"/>
    </fill>
    <fill>
      <patternFill patternType="solid">
        <fgColor theme="0"/>
        <bgColor indexed="64"/>
      </patternFill>
    </fill>
    <fill>
      <patternFill patternType="solid">
        <fgColor rgb="FF00AAE0"/>
        <bgColor indexed="64"/>
      </patternFill>
    </fill>
    <fill>
      <patternFill patternType="solid">
        <fgColor rgb="FF00B0F0"/>
        <bgColor indexed="64"/>
      </patternFill>
    </fill>
    <fill>
      <patternFill patternType="solid">
        <fgColor rgb="FF0070C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499984740745262"/>
        <bgColor indexed="64"/>
      </patternFill>
    </fill>
  </fills>
  <borders count="63">
    <border>
      <left/>
      <right/>
      <top/>
      <bottom/>
      <diagonal/>
    </border>
    <border>
      <left/>
      <right/>
      <top style="medium">
        <color indexed="64"/>
      </top>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auto="1"/>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medium">
        <color auto="1"/>
      </bottom>
      <diagonal/>
    </border>
    <border>
      <left/>
      <right style="medium">
        <color indexed="64"/>
      </right>
      <top/>
      <bottom/>
      <diagonal/>
    </border>
    <border>
      <left style="thick">
        <color auto="1"/>
      </left>
      <right style="thick">
        <color auto="1"/>
      </right>
      <top style="thick">
        <color auto="1"/>
      </top>
      <bottom style="thick">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style="medium">
        <color auto="1"/>
      </top>
      <bottom style="medium">
        <color indexed="64"/>
      </bottom>
      <diagonal/>
    </border>
    <border>
      <left/>
      <right style="medium">
        <color auto="1"/>
      </right>
      <top style="thick">
        <color auto="1"/>
      </top>
      <bottom style="medium">
        <color auto="1"/>
      </bottom>
      <diagonal/>
    </border>
    <border>
      <left style="thick">
        <color auto="1"/>
      </left>
      <right/>
      <top/>
      <bottom style="medium">
        <color auto="1"/>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ck">
        <color indexed="64"/>
      </top>
      <bottom style="thick">
        <color auto="1"/>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ck">
        <color theme="0"/>
      </top>
      <bottom/>
      <diagonal/>
    </border>
    <border>
      <left style="thin">
        <color theme="0"/>
      </left>
      <right/>
      <top/>
      <bottom style="thin">
        <color theme="0"/>
      </bottom>
      <diagonal/>
    </border>
    <border>
      <left style="medium">
        <color indexed="64"/>
      </left>
      <right style="medium">
        <color indexed="64"/>
      </right>
      <top style="medium">
        <color indexed="64"/>
      </top>
      <bottom style="thick">
        <color indexed="64"/>
      </bottom>
      <diagonal/>
    </border>
    <border>
      <left/>
      <right/>
      <top style="thick">
        <color auto="1"/>
      </top>
      <bottom style="thick">
        <color auto="1"/>
      </bottom>
      <diagonal/>
    </border>
    <border>
      <left style="thin">
        <color indexed="64"/>
      </left>
      <right style="thick">
        <color indexed="64"/>
      </right>
      <top style="thin">
        <color indexed="64"/>
      </top>
      <bottom style="thin">
        <color indexed="64"/>
      </bottom>
      <diagonal/>
    </border>
    <border>
      <left style="thick">
        <color indexed="64"/>
      </left>
      <right/>
      <top style="medium">
        <color auto="1"/>
      </top>
      <bottom style="thick">
        <color indexed="64"/>
      </bottom>
      <diagonal/>
    </border>
    <border>
      <left/>
      <right/>
      <top style="medium">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ck">
        <color auto="1"/>
      </right>
      <top style="medium">
        <color indexed="64"/>
      </top>
      <bottom style="thick">
        <color auto="1"/>
      </bottom>
      <diagonal/>
    </border>
    <border>
      <left style="thick">
        <color auto="1"/>
      </left>
      <right style="thick">
        <color auto="1"/>
      </right>
      <top style="medium">
        <color indexed="64"/>
      </top>
      <bottom style="thick">
        <color auto="1"/>
      </bottom>
      <diagonal/>
    </border>
    <border>
      <left style="thick">
        <color auto="1"/>
      </left>
      <right style="thick">
        <color auto="1"/>
      </right>
      <top style="medium">
        <color indexed="64"/>
      </top>
      <bottom/>
      <diagonal/>
    </border>
    <border>
      <left/>
      <right style="thick">
        <color auto="1"/>
      </right>
      <top style="medium">
        <color indexed="64"/>
      </top>
      <bottom style="thick">
        <color auto="1"/>
      </bottom>
      <diagonal/>
    </border>
    <border>
      <left/>
      <right style="medium">
        <color indexed="64"/>
      </right>
      <top style="medium">
        <color indexed="64"/>
      </top>
      <bottom/>
      <diagonal/>
    </border>
    <border>
      <left style="medium">
        <color indexed="64"/>
      </left>
      <right style="thick">
        <color auto="1"/>
      </right>
      <top style="thick">
        <color auto="1"/>
      </top>
      <bottom style="thick">
        <color indexed="64"/>
      </bottom>
      <diagonal/>
    </border>
    <border>
      <left/>
      <right style="medium">
        <color indexed="64"/>
      </right>
      <top/>
      <bottom style="thick">
        <color indexed="64"/>
      </bottom>
      <diagonal/>
    </border>
    <border>
      <left style="medium">
        <color indexed="64"/>
      </left>
      <right style="medium">
        <color indexed="64"/>
      </right>
      <top/>
      <bottom style="medium">
        <color indexed="64"/>
      </bottom>
      <diagonal/>
    </border>
  </borders>
  <cellStyleXfs count="13">
    <xf numFmtId="0" fontId="0" fillId="0" borderId="0">
      <alignment vertical="center"/>
    </xf>
    <xf numFmtId="0" fontId="3" fillId="0" borderId="0">
      <alignment vertical="center"/>
    </xf>
    <xf numFmtId="0" fontId="4"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43" fontId="1" fillId="0" borderId="0" applyFont="0" applyFill="0" applyBorder="0" applyAlignment="0" applyProtection="0">
      <alignment vertical="center"/>
    </xf>
    <xf numFmtId="0" fontId="22" fillId="0" borderId="0"/>
    <xf numFmtId="0" fontId="23" fillId="0" borderId="0"/>
    <xf numFmtId="44" fontId="1" fillId="0" borderId="0" applyFont="0" applyFill="0" applyBorder="0" applyAlignment="0" applyProtection="0">
      <alignment vertical="center"/>
    </xf>
    <xf numFmtId="43" fontId="23" fillId="0" borderId="0" applyFont="0" applyFill="0" applyBorder="0" applyAlignment="0" applyProtection="0"/>
    <xf numFmtId="43" fontId="1" fillId="0" borderId="0" applyFont="0" applyFill="0" applyBorder="0" applyAlignment="0" applyProtection="0">
      <alignment vertical="center"/>
    </xf>
    <xf numFmtId="0" fontId="22" fillId="0" borderId="0"/>
    <xf numFmtId="44" fontId="1" fillId="0" borderId="0" applyFont="0" applyFill="0" applyBorder="0" applyAlignment="0" applyProtection="0">
      <alignment vertical="center"/>
    </xf>
  </cellStyleXfs>
  <cellXfs count="423">
    <xf numFmtId="0" fontId="0" fillId="0" borderId="0" xfId="0">
      <alignment vertical="center"/>
    </xf>
    <xf numFmtId="0" fontId="8" fillId="2" borderId="0" xfId="0" applyFont="1" applyFill="1" applyBorder="1" applyAlignment="1" applyProtection="1">
      <alignment horizontal="center" vertical="center"/>
      <protection hidden="1"/>
    </xf>
    <xf numFmtId="0" fontId="5" fillId="2" borderId="0" xfId="1" applyFont="1" applyFill="1" applyAlignment="1" applyProtection="1">
      <alignment vertical="center" wrapText="1"/>
      <protection hidden="1"/>
    </xf>
    <xf numFmtId="0" fontId="5" fillId="2" borderId="0" xfId="1" applyFont="1" applyFill="1" applyAlignment="1" applyProtection="1">
      <alignment horizontal="center" vertical="center" wrapText="1"/>
      <protection hidden="1"/>
    </xf>
    <xf numFmtId="0" fontId="6" fillId="2" borderId="0" xfId="1" applyFont="1" applyFill="1" applyAlignment="1" applyProtection="1">
      <alignment horizontal="right" vertical="center"/>
      <protection hidden="1"/>
    </xf>
    <xf numFmtId="0" fontId="5" fillId="2" borderId="0" xfId="0" applyFont="1" applyFill="1" applyProtection="1">
      <alignment vertical="center"/>
      <protection hidden="1"/>
    </xf>
    <xf numFmtId="0" fontId="5" fillId="7" borderId="0" xfId="0" applyFont="1" applyFill="1" applyProtection="1">
      <alignment vertical="center"/>
      <protection hidden="1"/>
    </xf>
    <xf numFmtId="0" fontId="18" fillId="0" borderId="3" xfId="0" applyFont="1" applyFill="1" applyBorder="1" applyAlignment="1" applyProtection="1">
      <alignment horizontal="center" vertical="center"/>
      <protection hidden="1"/>
    </xf>
    <xf numFmtId="0" fontId="18" fillId="7" borderId="3" xfId="0" applyFont="1" applyFill="1" applyBorder="1" applyAlignment="1" applyProtection="1">
      <alignment horizontal="center" vertical="center"/>
      <protection locked="0"/>
    </xf>
    <xf numFmtId="22" fontId="32" fillId="0" borderId="0" xfId="0" applyNumberFormat="1" applyFont="1" applyFill="1" applyAlignment="1" applyProtection="1">
      <protection hidden="1"/>
    </xf>
    <xf numFmtId="0" fontId="33" fillId="0" borderId="0" xfId="0" applyFont="1" applyFill="1" applyProtection="1">
      <alignment vertical="center"/>
      <protection hidden="1"/>
    </xf>
    <xf numFmtId="0" fontId="33" fillId="0" borderId="0" xfId="0" applyFont="1" applyFill="1" applyBorder="1" applyAlignment="1" applyProtection="1">
      <alignment horizontal="center" vertical="center"/>
      <protection hidden="1"/>
    </xf>
    <xf numFmtId="0" fontId="33" fillId="0" borderId="0" xfId="0" applyFont="1" applyFill="1" applyAlignment="1" applyProtection="1">
      <protection hidden="1"/>
    </xf>
    <xf numFmtId="14" fontId="33" fillId="0" borderId="13" xfId="0" applyNumberFormat="1" applyFont="1" applyFill="1" applyBorder="1" applyAlignment="1" applyProtection="1">
      <alignment horizontal="center" vertical="center"/>
      <protection hidden="1"/>
    </xf>
    <xf numFmtId="0" fontId="33" fillId="0" borderId="14" xfId="0" applyFont="1" applyFill="1" applyBorder="1" applyAlignment="1" applyProtection="1">
      <alignment horizontal="center" vertical="center"/>
      <protection hidden="1"/>
    </xf>
    <xf numFmtId="0" fontId="33" fillId="0" borderId="15" xfId="0" applyFont="1" applyFill="1" applyBorder="1" applyAlignment="1" applyProtection="1">
      <alignment horizontal="center" vertical="center"/>
      <protection hidden="1"/>
    </xf>
    <xf numFmtId="180" fontId="33" fillId="0" borderId="16" xfId="0" applyNumberFormat="1" applyFont="1" applyFill="1" applyBorder="1" applyAlignment="1" applyProtection="1">
      <alignment horizontal="center" vertical="center"/>
      <protection hidden="1"/>
    </xf>
    <xf numFmtId="0" fontId="33" fillId="0" borderId="17" xfId="0" applyFont="1" applyFill="1" applyBorder="1" applyAlignment="1" applyProtection="1">
      <alignment horizontal="center" vertical="center"/>
      <protection hidden="1"/>
    </xf>
    <xf numFmtId="0" fontId="33" fillId="0" borderId="16" xfId="0" applyNumberFormat="1" applyFont="1" applyFill="1" applyBorder="1" applyAlignment="1" applyProtection="1">
      <alignment horizontal="center" vertical="center"/>
      <protection hidden="1"/>
    </xf>
    <xf numFmtId="0" fontId="33" fillId="0" borderId="0" xfId="0" applyNumberFormat="1" applyFont="1" applyFill="1" applyBorder="1" applyAlignment="1" applyProtection="1">
      <alignment horizontal="center" vertical="center"/>
      <protection hidden="1"/>
    </xf>
    <xf numFmtId="0" fontId="33" fillId="0" borderId="17" xfId="0" applyNumberFormat="1" applyFont="1" applyFill="1" applyBorder="1" applyAlignment="1" applyProtection="1">
      <alignment horizontal="center" vertical="center"/>
      <protection hidden="1"/>
    </xf>
    <xf numFmtId="0" fontId="33" fillId="0" borderId="18" xfId="0" applyNumberFormat="1" applyFont="1" applyFill="1" applyBorder="1" applyAlignment="1" applyProtection="1">
      <alignment horizontal="center" vertical="center"/>
      <protection hidden="1"/>
    </xf>
    <xf numFmtId="0" fontId="33" fillId="0" borderId="20" xfId="0" applyNumberFormat="1" applyFont="1" applyFill="1" applyBorder="1" applyAlignment="1" applyProtection="1">
      <alignment horizontal="center" vertical="center"/>
      <protection hidden="1"/>
    </xf>
    <xf numFmtId="0" fontId="34" fillId="4" borderId="19" xfId="0" applyNumberFormat="1" applyFont="1" applyFill="1" applyBorder="1" applyAlignment="1" applyProtection="1">
      <alignment horizontal="center" vertical="center"/>
      <protection hidden="1"/>
    </xf>
    <xf numFmtId="0" fontId="0" fillId="0"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0" fillId="2" borderId="0" xfId="0" applyFill="1" applyAlignment="1" applyProtection="1">
      <alignment horizontal="center" vertical="center"/>
      <protection hidden="1"/>
    </xf>
    <xf numFmtId="0" fontId="6" fillId="2" borderId="0" xfId="0" applyFont="1" applyFill="1" applyProtection="1">
      <alignment vertical="center"/>
      <protection hidden="1"/>
    </xf>
    <xf numFmtId="0" fontId="0" fillId="2" borderId="0" xfId="0" applyFont="1" applyFill="1" applyProtection="1">
      <alignment vertical="center"/>
      <protection hidden="1"/>
    </xf>
    <xf numFmtId="0" fontId="3" fillId="2" borderId="0" xfId="1" applyFill="1" applyProtection="1">
      <alignment vertical="center"/>
      <protection hidden="1"/>
    </xf>
    <xf numFmtId="0" fontId="9" fillId="2" borderId="0" xfId="0" applyFont="1" applyFill="1" applyProtection="1">
      <alignment vertical="center"/>
      <protection hidden="1"/>
    </xf>
    <xf numFmtId="0" fontId="26" fillId="6" borderId="0" xfId="0"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9" fillId="2" borderId="0" xfId="0" applyFont="1" applyFill="1" applyAlignment="1" applyProtection="1">
      <alignment horizontal="left" vertical="center" wrapText="1"/>
      <protection hidden="1"/>
    </xf>
    <xf numFmtId="0" fontId="20" fillId="2" borderId="9"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left"/>
      <protection locked="0"/>
    </xf>
    <xf numFmtId="0" fontId="36" fillId="2" borderId="0" xfId="0" applyFont="1" applyFill="1" applyBorder="1" applyProtection="1">
      <alignment vertical="center"/>
      <protection locked="0"/>
    </xf>
    <xf numFmtId="0" fontId="29" fillId="2" borderId="0" xfId="0" applyFont="1" applyFill="1" applyBorder="1" applyProtection="1">
      <alignment vertical="center"/>
      <protection locked="0"/>
    </xf>
    <xf numFmtId="0" fontId="7" fillId="2" borderId="0" xfId="0" applyFont="1" applyFill="1" applyBorder="1" applyProtection="1">
      <alignment vertical="center"/>
      <protection locked="0"/>
    </xf>
    <xf numFmtId="0" fontId="8" fillId="2" borderId="3" xfId="0" applyFont="1" applyFill="1" applyBorder="1" applyAlignment="1" applyProtection="1">
      <alignment horizontal="center" vertical="center"/>
      <protection locked="0"/>
    </xf>
    <xf numFmtId="0" fontId="10" fillId="2" borderId="9" xfId="0" applyFont="1" applyFill="1" applyBorder="1" applyProtection="1">
      <alignment vertical="center"/>
      <protection locked="0"/>
    </xf>
    <xf numFmtId="0" fontId="10" fillId="2" borderId="0" xfId="0" applyFont="1" applyFill="1" applyBorder="1" applyProtection="1">
      <alignment vertical="center"/>
      <protection locked="0"/>
    </xf>
    <xf numFmtId="0" fontId="5" fillId="2" borderId="1" xfId="0" applyFont="1" applyFill="1" applyBorder="1" applyProtection="1">
      <alignment vertical="center"/>
      <protection locked="0"/>
    </xf>
    <xf numFmtId="0" fontId="6" fillId="2" borderId="0" xfId="0" applyFont="1" applyFill="1" applyBorder="1" applyAlignment="1" applyProtection="1">
      <alignment horizontal="right" vertical="center"/>
      <protection locked="0"/>
    </xf>
    <xf numFmtId="0" fontId="6" fillId="2" borderId="8" xfId="0" applyFont="1" applyFill="1" applyBorder="1" applyProtection="1">
      <alignment vertical="center"/>
      <protection locked="0"/>
    </xf>
    <xf numFmtId="0" fontId="12" fillId="2" borderId="9"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5" fillId="2" borderId="0" xfId="0" applyFont="1" applyFill="1" applyBorder="1" applyProtection="1">
      <alignment vertical="center"/>
      <protection locked="0"/>
    </xf>
    <xf numFmtId="0" fontId="6" fillId="2" borderId="10" xfId="0" applyFont="1" applyFill="1" applyBorder="1" applyProtection="1">
      <alignment vertical="center"/>
      <protection locked="0"/>
    </xf>
    <xf numFmtId="0" fontId="13" fillId="4" borderId="9" xfId="0" applyFont="1" applyFill="1" applyBorder="1" applyAlignment="1" applyProtection="1">
      <alignment horizontal="center" vertical="center"/>
      <protection locked="0"/>
    </xf>
    <xf numFmtId="0" fontId="5" fillId="2" borderId="10" xfId="0" applyFont="1" applyFill="1" applyBorder="1" applyProtection="1">
      <alignment vertical="center"/>
      <protection locked="0"/>
    </xf>
    <xf numFmtId="0" fontId="12" fillId="4" borderId="3" xfId="0" applyFont="1" applyFill="1" applyBorder="1" applyAlignment="1" applyProtection="1">
      <alignment horizontal="center" vertical="center"/>
      <protection locked="0"/>
    </xf>
    <xf numFmtId="0" fontId="11" fillId="2" borderId="0" xfId="0" applyFont="1" applyFill="1" applyBorder="1" applyProtection="1">
      <alignment vertical="center"/>
      <protection locked="0"/>
    </xf>
    <xf numFmtId="0" fontId="11" fillId="2" borderId="10" xfId="0" applyFont="1" applyFill="1" applyBorder="1" applyProtection="1">
      <alignment vertical="center"/>
      <protection locked="0"/>
    </xf>
    <xf numFmtId="0" fontId="5" fillId="2" borderId="9" xfId="0" applyFont="1" applyFill="1" applyBorder="1" applyProtection="1">
      <alignment vertical="center"/>
      <protection locked="0"/>
    </xf>
    <xf numFmtId="0" fontId="38" fillId="2" borderId="0" xfId="0" applyFont="1" applyFill="1" applyBorder="1" applyAlignment="1" applyProtection="1">
      <alignment vertical="center"/>
      <protection locked="0"/>
    </xf>
    <xf numFmtId="0" fontId="5" fillId="2" borderId="0" xfId="0" applyFont="1" applyFill="1" applyBorder="1" applyAlignment="1" applyProtection="1">
      <alignment vertical="center" wrapText="1"/>
      <protection locked="0"/>
    </xf>
    <xf numFmtId="0" fontId="11" fillId="2" borderId="0" xfId="0" applyFont="1" applyFill="1" applyBorder="1" applyAlignment="1" applyProtection="1">
      <alignment vertical="center"/>
      <protection locked="0"/>
    </xf>
    <xf numFmtId="0" fontId="8" fillId="2" borderId="0" xfId="0" applyFont="1" applyFill="1" applyBorder="1" applyProtection="1">
      <alignment vertical="center"/>
      <protection locked="0"/>
    </xf>
    <xf numFmtId="176" fontId="8" fillId="2" borderId="3" xfId="0" applyNumberFormat="1" applyFont="1" applyFill="1" applyBorder="1" applyAlignment="1" applyProtection="1">
      <alignment horizontal="center" vertical="center"/>
      <protection locked="0"/>
    </xf>
    <xf numFmtId="176" fontId="8" fillId="2" borderId="0" xfId="0" applyNumberFormat="1" applyFont="1" applyFill="1" applyBorder="1" applyAlignment="1" applyProtection="1">
      <alignment horizontal="center" vertical="center"/>
      <protection locked="0"/>
    </xf>
    <xf numFmtId="0" fontId="11" fillId="2" borderId="11" xfId="0" applyFont="1" applyFill="1" applyBorder="1" applyProtection="1">
      <alignment vertical="center"/>
      <protection locked="0"/>
    </xf>
    <xf numFmtId="0" fontId="11" fillId="2" borderId="2" xfId="0" applyFont="1" applyFill="1" applyBorder="1" applyProtection="1">
      <alignment vertical="center"/>
      <protection locked="0"/>
    </xf>
    <xf numFmtId="0" fontId="11" fillId="2" borderId="12" xfId="0" applyFont="1" applyFill="1" applyBorder="1" applyProtection="1">
      <alignment vertical="center"/>
      <protection locked="0"/>
    </xf>
    <xf numFmtId="0" fontId="36" fillId="2" borderId="0" xfId="0" applyFont="1" applyFill="1" applyBorder="1" applyAlignment="1" applyProtection="1">
      <alignment horizontal="right" vertical="center"/>
      <protection locked="0"/>
    </xf>
    <xf numFmtId="0" fontId="8" fillId="2" borderId="0" xfId="0" applyFont="1" applyFill="1" applyBorder="1" applyAlignment="1" applyProtection="1">
      <alignment horizontal="right" vertical="center"/>
      <protection locked="0"/>
    </xf>
    <xf numFmtId="0" fontId="8" fillId="2" borderId="22" xfId="0" applyFont="1" applyFill="1" applyBorder="1" applyAlignment="1" applyProtection="1">
      <alignment horizontal="center" vertical="center"/>
      <protection locked="0"/>
    </xf>
    <xf numFmtId="0" fontId="10" fillId="2" borderId="24" xfId="0" applyFont="1" applyFill="1" applyBorder="1" applyAlignment="1" applyProtection="1">
      <alignment vertical="top"/>
      <protection locked="0"/>
    </xf>
    <xf numFmtId="0" fontId="10" fillId="2" borderId="25" xfId="0" applyFont="1" applyFill="1" applyBorder="1" applyAlignment="1" applyProtection="1">
      <alignment vertical="top"/>
      <protection locked="0"/>
    </xf>
    <xf numFmtId="0" fontId="5" fillId="2" borderId="25" xfId="0" applyFont="1" applyFill="1" applyBorder="1" applyProtection="1">
      <alignment vertical="center"/>
      <protection locked="0"/>
    </xf>
    <xf numFmtId="0" fontId="5" fillId="2" borderId="26" xfId="0" applyFont="1" applyFill="1" applyBorder="1" applyProtection="1">
      <alignment vertical="center"/>
      <protection locked="0"/>
    </xf>
    <xf numFmtId="0" fontId="5" fillId="2" borderId="2" xfId="0" applyFont="1" applyFill="1" applyBorder="1" applyProtection="1">
      <alignment vertical="center"/>
      <protection locked="0"/>
    </xf>
    <xf numFmtId="0" fontId="0" fillId="2" borderId="0" xfId="0" applyFill="1" applyBorder="1" applyAlignment="1" applyProtection="1">
      <alignment vertical="center"/>
      <protection hidden="1"/>
    </xf>
    <xf numFmtId="0" fontId="8" fillId="2" borderId="0"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35" fillId="2" borderId="0" xfId="0" applyFont="1" applyFill="1" applyBorder="1" applyAlignment="1" applyProtection="1">
      <alignment horizontal="left" vertical="center"/>
      <protection hidden="1"/>
    </xf>
    <xf numFmtId="0" fontId="5" fillId="2" borderId="0" xfId="0" applyFont="1" applyFill="1" applyBorder="1" applyAlignment="1">
      <alignment horizontal="center" vertical="center"/>
    </xf>
    <xf numFmtId="0" fontId="11" fillId="2" borderId="0" xfId="0" applyFont="1" applyFill="1" applyProtection="1">
      <alignment vertical="center"/>
      <protection hidden="1"/>
    </xf>
    <xf numFmtId="0" fontId="27" fillId="2" borderId="0" xfId="0" applyFont="1" applyFill="1" applyBorder="1" applyAlignment="1" applyProtection="1">
      <alignment horizontal="center" vertical="center"/>
      <protection hidden="1"/>
    </xf>
    <xf numFmtId="0" fontId="41" fillId="3" borderId="23" xfId="0" applyFont="1" applyFill="1" applyBorder="1" applyAlignment="1" applyProtection="1">
      <alignment horizontal="center" vertical="center"/>
      <protection hidden="1"/>
    </xf>
    <xf numFmtId="0" fontId="8" fillId="2" borderId="0" xfId="1" applyFont="1" applyFill="1" applyAlignment="1" applyProtection="1">
      <alignment horizontal="right" vertical="center"/>
      <protection hidden="1"/>
    </xf>
    <xf numFmtId="0" fontId="11" fillId="2" borderId="0" xfId="0" applyFont="1" applyFill="1" applyAlignment="1" applyProtection="1">
      <alignment horizontal="left" vertical="center"/>
      <protection hidden="1"/>
    </xf>
    <xf numFmtId="14" fontId="8" fillId="2" borderId="0" xfId="0" applyNumberFormat="1" applyFont="1" applyFill="1" applyBorder="1" applyAlignment="1" applyProtection="1">
      <alignment horizontal="left" vertical="center"/>
      <protection hidden="1"/>
    </xf>
    <xf numFmtId="0" fontId="45" fillId="2" borderId="0" xfId="0" applyFont="1" applyFill="1" applyProtection="1">
      <alignment vertical="center"/>
      <protection hidden="1"/>
    </xf>
    <xf numFmtId="0" fontId="8" fillId="2" borderId="0" xfId="0" applyFont="1" applyFill="1" applyProtection="1">
      <alignment vertical="center"/>
      <protection hidden="1"/>
    </xf>
    <xf numFmtId="0" fontId="46" fillId="2" borderId="0" xfId="0" applyFont="1" applyFill="1" applyProtection="1">
      <alignment vertical="center"/>
      <protection hidden="1"/>
    </xf>
    <xf numFmtId="0" fontId="5" fillId="2" borderId="0"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11" fillId="2" borderId="10" xfId="0" applyFont="1" applyFill="1" applyBorder="1" applyAlignment="1" applyProtection="1">
      <alignment horizontal="left" vertical="center"/>
      <protection locked="0"/>
    </xf>
    <xf numFmtId="0" fontId="5" fillId="0" borderId="0" xfId="0" applyFont="1" applyProtection="1">
      <alignment vertical="center"/>
      <protection hidden="1"/>
    </xf>
    <xf numFmtId="0" fontId="33" fillId="0" borderId="0" xfId="0" applyFont="1" applyProtection="1">
      <alignment vertical="center"/>
      <protection hidden="1"/>
    </xf>
    <xf numFmtId="0" fontId="33" fillId="0" borderId="36" xfId="0" applyFont="1" applyBorder="1" applyAlignment="1" applyProtection="1">
      <alignment horizontal="center" vertical="center"/>
      <protection hidden="1"/>
    </xf>
    <xf numFmtId="0" fontId="33" fillId="0" borderId="0" xfId="0" applyFont="1" applyAlignment="1" applyProtection="1">
      <alignment horizontal="center" vertical="center"/>
      <protection hidden="1"/>
    </xf>
    <xf numFmtId="178" fontId="49" fillId="7" borderId="0" xfId="10" applyNumberFormat="1" applyFont="1" applyFill="1" applyAlignment="1" applyProtection="1">
      <alignment horizontal="center" vertical="center"/>
      <protection hidden="1"/>
    </xf>
    <xf numFmtId="0" fontId="2" fillId="0" borderId="36" xfId="0" applyFont="1" applyBorder="1" applyAlignment="1" applyProtection="1">
      <alignment vertical="center"/>
      <protection hidden="1"/>
    </xf>
    <xf numFmtId="0" fontId="50" fillId="0" borderId="36" xfId="0" applyFont="1" applyBorder="1" applyAlignment="1" applyProtection="1">
      <alignment horizontal="center" vertical="center"/>
      <protection hidden="1"/>
    </xf>
    <xf numFmtId="179" fontId="49" fillId="0" borderId="36" xfId="0" applyNumberFormat="1" applyFont="1" applyBorder="1" applyAlignment="1" applyProtection="1">
      <alignment horizontal="center" vertical="center"/>
      <protection hidden="1"/>
    </xf>
    <xf numFmtId="181" fontId="33" fillId="0" borderId="36" xfId="10" applyNumberFormat="1" applyFont="1" applyBorder="1" applyProtection="1">
      <alignment vertical="center"/>
      <protection hidden="1"/>
    </xf>
    <xf numFmtId="3" fontId="33" fillId="0" borderId="36" xfId="0" applyNumberFormat="1" applyFont="1" applyBorder="1" applyAlignment="1" applyProtection="1">
      <alignment horizontal="center" vertical="center"/>
      <protection hidden="1"/>
    </xf>
    <xf numFmtId="0" fontId="33" fillId="0" borderId="36" xfId="0" applyFont="1" applyBorder="1" applyAlignment="1">
      <alignment horizontal="center" vertical="center"/>
    </xf>
    <xf numFmtId="0" fontId="33" fillId="0" borderId="36" xfId="11" applyFont="1" applyBorder="1" applyAlignment="1" applyProtection="1">
      <alignment horizontal="center"/>
      <protection hidden="1"/>
    </xf>
    <xf numFmtId="181" fontId="33" fillId="0" borderId="36" xfId="10" applyNumberFormat="1" applyFont="1" applyBorder="1" applyAlignment="1" applyProtection="1">
      <alignment horizontal="right"/>
      <protection hidden="1"/>
    </xf>
    <xf numFmtId="0" fontId="51" fillId="7" borderId="0" xfId="0" applyFont="1" applyFill="1" applyAlignment="1">
      <alignment horizontal="center" vertical="center"/>
    </xf>
    <xf numFmtId="9" fontId="0" fillId="0" borderId="0" xfId="0" applyNumberFormat="1">
      <alignment vertical="center"/>
    </xf>
    <xf numFmtId="0" fontId="8" fillId="2" borderId="10" xfId="0" applyFont="1" applyFill="1" applyBorder="1" applyAlignment="1" applyProtection="1">
      <alignment horizontal="center" vertical="center"/>
      <protection hidden="1"/>
    </xf>
    <xf numFmtId="0" fontId="52" fillId="7" borderId="0" xfId="0" applyFont="1" applyFill="1" applyBorder="1" applyAlignment="1" applyProtection="1">
      <protection hidden="1"/>
    </xf>
    <xf numFmtId="0" fontId="2" fillId="7" borderId="0" xfId="0" applyFont="1" applyFill="1" applyProtection="1">
      <alignment vertical="center"/>
      <protection hidden="1"/>
    </xf>
    <xf numFmtId="0" fontId="17" fillId="7" borderId="0" xfId="0" applyFont="1" applyFill="1" applyProtection="1">
      <alignment vertical="center"/>
      <protection hidden="1"/>
    </xf>
    <xf numFmtId="0" fontId="52" fillId="9" borderId="0" xfId="0" applyFont="1" applyFill="1" applyBorder="1" applyAlignment="1" applyProtection="1">
      <protection hidden="1"/>
    </xf>
    <xf numFmtId="0" fontId="0" fillId="9" borderId="0" xfId="0" applyFont="1" applyFill="1" applyProtection="1">
      <alignment vertical="center"/>
      <protection hidden="1"/>
    </xf>
    <xf numFmtId="0" fontId="31" fillId="7" borderId="23" xfId="0" applyFont="1" applyFill="1" applyBorder="1" applyAlignment="1" applyProtection="1">
      <alignment horizontal="center" vertical="center"/>
      <protection hidden="1"/>
    </xf>
    <xf numFmtId="0" fontId="31" fillId="9" borderId="23" xfId="0" applyFont="1" applyFill="1" applyBorder="1" applyAlignment="1" applyProtection="1">
      <alignment horizontal="center" vertical="center"/>
      <protection hidden="1"/>
    </xf>
    <xf numFmtId="0" fontId="8" fillId="9" borderId="3" xfId="0" applyFont="1" applyFill="1" applyBorder="1" applyAlignment="1" applyProtection="1">
      <alignment horizontal="center" vertical="center"/>
      <protection locked="0"/>
    </xf>
    <xf numFmtId="0" fontId="35" fillId="7" borderId="3" xfId="0" applyFont="1" applyFill="1" applyBorder="1" applyAlignment="1" applyProtection="1">
      <alignment horizontal="center" vertical="center"/>
      <protection locked="0"/>
    </xf>
    <xf numFmtId="0" fontId="53" fillId="7" borderId="3" xfId="0" applyFont="1" applyFill="1" applyBorder="1" applyProtection="1">
      <alignment vertical="center"/>
      <protection locked="0"/>
    </xf>
    <xf numFmtId="0" fontId="12" fillId="2" borderId="10" xfId="0" applyFont="1" applyFill="1" applyBorder="1" applyAlignment="1" applyProtection="1">
      <alignment horizontal="center" vertical="center"/>
      <protection hidden="1"/>
    </xf>
    <xf numFmtId="176" fontId="12" fillId="3" borderId="3" xfId="0" applyNumberFormat="1" applyFont="1" applyFill="1" applyBorder="1" applyProtection="1">
      <alignment vertical="center"/>
      <protection locked="0"/>
    </xf>
    <xf numFmtId="0" fontId="5" fillId="2" borderId="1" xfId="0" applyFont="1" applyFill="1" applyBorder="1" applyProtection="1">
      <alignment vertical="center"/>
      <protection hidden="1"/>
    </xf>
    <xf numFmtId="0" fontId="6" fillId="2" borderId="0" xfId="0" applyFont="1" applyFill="1" applyBorder="1" applyAlignment="1" applyProtection="1">
      <alignment horizontal="right" vertical="center"/>
      <protection hidden="1"/>
    </xf>
    <xf numFmtId="0" fontId="12" fillId="2" borderId="9" xfId="0"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5" fillId="2" borderId="0" xfId="0" applyFont="1" applyFill="1" applyBorder="1" applyProtection="1">
      <alignment vertical="center"/>
      <protection hidden="1"/>
    </xf>
    <xf numFmtId="0" fontId="6" fillId="2" borderId="10" xfId="0" applyFont="1" applyFill="1" applyBorder="1" applyProtection="1">
      <alignment vertical="center"/>
      <protection hidden="1"/>
    </xf>
    <xf numFmtId="0" fontId="13" fillId="4" borderId="9" xfId="0" applyFont="1" applyFill="1" applyBorder="1" applyAlignment="1" applyProtection="1">
      <alignment horizontal="center" vertical="center"/>
      <protection hidden="1"/>
    </xf>
    <xf numFmtId="0" fontId="20" fillId="2" borderId="9" xfId="0"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left"/>
      <protection hidden="1"/>
    </xf>
    <xf numFmtId="0" fontId="5" fillId="2" borderId="10" xfId="0" applyFont="1" applyFill="1" applyBorder="1" applyProtection="1">
      <alignment vertical="center"/>
      <protection hidden="1"/>
    </xf>
    <xf numFmtId="0" fontId="11" fillId="2" borderId="0" xfId="0" applyFont="1" applyFill="1" applyBorder="1" applyProtection="1">
      <alignment vertical="center"/>
      <protection hidden="1"/>
    </xf>
    <xf numFmtId="0" fontId="11" fillId="2" borderId="10" xfId="0" applyFont="1" applyFill="1" applyBorder="1" applyProtection="1">
      <alignment vertical="center"/>
      <protection hidden="1"/>
    </xf>
    <xf numFmtId="0" fontId="55" fillId="2" borderId="0" xfId="0" applyFont="1" applyFill="1" applyBorder="1" applyProtection="1">
      <alignment vertical="center"/>
      <protection hidden="1"/>
    </xf>
    <xf numFmtId="0" fontId="5" fillId="2" borderId="9" xfId="0" applyFont="1" applyFill="1" applyBorder="1" applyProtection="1">
      <alignment vertical="center"/>
      <protection hidden="1"/>
    </xf>
    <xf numFmtId="0" fontId="38" fillId="2" borderId="0" xfId="0" applyFont="1" applyFill="1" applyBorder="1" applyAlignment="1" applyProtection="1">
      <alignment vertical="center"/>
      <protection hidden="1"/>
    </xf>
    <xf numFmtId="0" fontId="8" fillId="2" borderId="3" xfId="0" applyFont="1" applyFill="1" applyBorder="1" applyAlignment="1" applyProtection="1">
      <alignment horizontal="center" vertical="center"/>
      <protection hidden="1"/>
    </xf>
    <xf numFmtId="0" fontId="5" fillId="2" borderId="0" xfId="0" applyFont="1" applyFill="1" applyBorder="1" applyAlignment="1" applyProtection="1">
      <alignment vertical="center" wrapText="1"/>
      <protection hidden="1"/>
    </xf>
    <xf numFmtId="0" fontId="11" fillId="2" borderId="0" xfId="0" applyFont="1" applyFill="1" applyBorder="1" applyAlignment="1" applyProtection="1">
      <alignment vertical="center"/>
      <protection hidden="1"/>
    </xf>
    <xf numFmtId="0" fontId="29" fillId="2" borderId="0" xfId="0" applyFont="1" applyFill="1" applyBorder="1" applyProtection="1">
      <alignment vertical="center"/>
      <protection hidden="1"/>
    </xf>
    <xf numFmtId="0" fontId="10" fillId="2" borderId="24" xfId="0" applyFont="1" applyFill="1" applyBorder="1" applyAlignment="1" applyProtection="1">
      <alignment vertical="top"/>
      <protection hidden="1"/>
    </xf>
    <xf numFmtId="0" fontId="10" fillId="2" borderId="25" xfId="0" applyFont="1" applyFill="1" applyBorder="1" applyAlignment="1" applyProtection="1">
      <alignment vertical="top"/>
      <protection hidden="1"/>
    </xf>
    <xf numFmtId="0" fontId="5" fillId="2" borderId="25" xfId="0" applyFont="1" applyFill="1" applyBorder="1" applyProtection="1">
      <alignment vertical="center"/>
      <protection hidden="1"/>
    </xf>
    <xf numFmtId="0" fontId="5" fillId="2" borderId="26" xfId="0" applyFont="1" applyFill="1" applyBorder="1" applyProtection="1">
      <alignment vertical="center"/>
      <protection hidden="1"/>
    </xf>
    <xf numFmtId="0" fontId="10" fillId="2" borderId="9" xfId="0" applyFont="1" applyFill="1" applyBorder="1" applyProtection="1">
      <alignment vertical="center"/>
      <protection hidden="1"/>
    </xf>
    <xf numFmtId="0" fontId="10" fillId="2" borderId="0" xfId="0" applyFont="1" applyFill="1" applyBorder="1" applyProtection="1">
      <alignment vertical="center"/>
      <protection hidden="1"/>
    </xf>
    <xf numFmtId="0" fontId="7" fillId="2" borderId="0" xfId="0" applyFont="1" applyFill="1" applyBorder="1" applyProtection="1">
      <alignment vertical="center"/>
      <protection hidden="1"/>
    </xf>
    <xf numFmtId="0" fontId="8" fillId="2" borderId="0" xfId="0" applyFont="1" applyFill="1" applyBorder="1" applyProtection="1">
      <alignment vertical="center"/>
      <protection hidden="1"/>
    </xf>
    <xf numFmtId="0" fontId="36" fillId="2" borderId="0" xfId="0" applyFont="1" applyFill="1" applyBorder="1" applyAlignment="1" applyProtection="1">
      <alignment horizontal="right" vertical="center"/>
      <protection hidden="1"/>
    </xf>
    <xf numFmtId="0" fontId="8" fillId="2" borderId="22" xfId="0" applyFont="1" applyFill="1" applyBorder="1" applyAlignment="1" applyProtection="1">
      <alignment horizontal="center" vertical="center"/>
      <protection hidden="1"/>
    </xf>
    <xf numFmtId="0" fontId="5"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left" vertical="center"/>
      <protection hidden="1"/>
    </xf>
    <xf numFmtId="0" fontId="2" fillId="2" borderId="0" xfId="0" applyFont="1" applyFill="1" applyBorder="1" applyAlignment="1" applyProtection="1">
      <alignment horizontal="left" vertical="center"/>
      <protection hidden="1"/>
    </xf>
    <xf numFmtId="0" fontId="11" fillId="2" borderId="10" xfId="0" applyFont="1" applyFill="1" applyBorder="1" applyAlignment="1" applyProtection="1">
      <alignment horizontal="left" vertical="center"/>
      <protection hidden="1"/>
    </xf>
    <xf numFmtId="0" fontId="5" fillId="2" borderId="0" xfId="0" applyFont="1" applyFill="1" applyAlignment="1" applyProtection="1">
      <alignment horizontal="left" vertical="center"/>
      <protection hidden="1"/>
    </xf>
    <xf numFmtId="0" fontId="5" fillId="0" borderId="0" xfId="0" applyFont="1" applyAlignment="1" applyProtection="1">
      <alignment horizontal="left" vertical="center"/>
      <protection hidden="1"/>
    </xf>
    <xf numFmtId="0" fontId="28" fillId="2" borderId="0" xfId="0" applyFont="1" applyFill="1" applyBorder="1" applyProtection="1">
      <alignment vertical="center"/>
      <protection hidden="1"/>
    </xf>
    <xf numFmtId="176" fontId="8" fillId="7" borderId="3" xfId="0" applyNumberFormat="1" applyFont="1" applyFill="1" applyBorder="1" applyAlignment="1" applyProtection="1">
      <alignment horizontal="center" vertical="center"/>
      <protection hidden="1"/>
    </xf>
    <xf numFmtId="176" fontId="8" fillId="2" borderId="0" xfId="0" applyNumberFormat="1" applyFont="1" applyFill="1" applyBorder="1" applyAlignment="1" applyProtection="1">
      <alignment horizontal="center" vertical="center"/>
      <protection hidden="1"/>
    </xf>
    <xf numFmtId="0" fontId="11" fillId="2" borderId="2" xfId="0" applyFont="1" applyFill="1" applyBorder="1" applyProtection="1">
      <alignment vertical="center"/>
      <protection hidden="1"/>
    </xf>
    <xf numFmtId="0" fontId="5" fillId="2" borderId="2" xfId="0" applyFont="1" applyFill="1" applyBorder="1" applyProtection="1">
      <alignment vertical="center"/>
      <protection hidden="1"/>
    </xf>
    <xf numFmtId="0" fontId="11" fillId="2" borderId="12" xfId="0" applyFont="1" applyFill="1" applyBorder="1" applyProtection="1">
      <alignment vertical="center"/>
      <protection hidden="1"/>
    </xf>
    <xf numFmtId="0" fontId="33" fillId="0" borderId="0" xfId="11" applyFont="1" applyBorder="1" applyAlignment="1" applyProtection="1">
      <alignment horizontal="center"/>
      <protection hidden="1"/>
    </xf>
    <xf numFmtId="181" fontId="33" fillId="0" borderId="0" xfId="10" applyNumberFormat="1" applyFont="1" applyBorder="1" applyAlignment="1" applyProtection="1">
      <alignment horizontal="right"/>
      <protection hidden="1"/>
    </xf>
    <xf numFmtId="181" fontId="33" fillId="0" borderId="0" xfId="10" applyNumberFormat="1" applyFont="1" applyBorder="1" applyProtection="1">
      <alignment vertical="center"/>
      <protection hidden="1"/>
    </xf>
    <xf numFmtId="0" fontId="33" fillId="0" borderId="0" xfId="0" applyFont="1" applyBorder="1" applyProtection="1">
      <alignment vertical="center"/>
      <protection hidden="1"/>
    </xf>
    <xf numFmtId="0" fontId="0" fillId="0" borderId="0" xfId="0" applyBorder="1">
      <alignment vertical="center"/>
    </xf>
    <xf numFmtId="181" fontId="56" fillId="11" borderId="36" xfId="10" applyNumberFormat="1" applyFont="1" applyFill="1" applyBorder="1" applyProtection="1">
      <alignment vertical="center"/>
      <protection hidden="1"/>
    </xf>
    <xf numFmtId="181" fontId="56" fillId="10" borderId="36" xfId="10" applyNumberFormat="1" applyFont="1" applyFill="1" applyBorder="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Alignment="1">
      <alignment horizontal="center" vertical="center"/>
    </xf>
    <xf numFmtId="0" fontId="5" fillId="0" borderId="0" xfId="0" applyFont="1">
      <alignment vertical="center"/>
    </xf>
    <xf numFmtId="0" fontId="61" fillId="12" borderId="38" xfId="0" applyFont="1" applyFill="1" applyBorder="1" applyAlignment="1">
      <alignment horizontal="center" vertical="center"/>
    </xf>
    <xf numFmtId="0" fontId="61" fillId="12" borderId="39" xfId="0" applyFont="1" applyFill="1" applyBorder="1" applyAlignment="1">
      <alignment horizontal="center" vertical="center"/>
    </xf>
    <xf numFmtId="0" fontId="61" fillId="12" borderId="40" xfId="0" applyFont="1" applyFill="1" applyBorder="1" applyAlignment="1">
      <alignment horizontal="center" vertical="center"/>
    </xf>
    <xf numFmtId="0" fontId="5" fillId="13" borderId="41" xfId="0" applyFont="1" applyFill="1" applyBorder="1" applyAlignment="1">
      <alignment horizontal="center" vertical="center"/>
    </xf>
    <xf numFmtId="0" fontId="5" fillId="13" borderId="42" xfId="0" applyFont="1" applyFill="1" applyBorder="1" applyAlignment="1">
      <alignment horizontal="center" vertical="center"/>
    </xf>
    <xf numFmtId="0" fontId="5" fillId="13" borderId="43" xfId="0" applyFont="1" applyFill="1" applyBorder="1" applyAlignment="1">
      <alignment horizontal="center" vertical="center"/>
    </xf>
    <xf numFmtId="0" fontId="5" fillId="13" borderId="44" xfId="0" applyFont="1" applyFill="1" applyBorder="1" applyAlignment="1">
      <alignment horizontal="center" vertical="center"/>
    </xf>
    <xf numFmtId="0" fontId="5" fillId="13" borderId="45" xfId="0" applyFont="1" applyFill="1" applyBorder="1" applyAlignment="1">
      <alignment horizontal="center" vertical="center"/>
    </xf>
    <xf numFmtId="0" fontId="0" fillId="0" borderId="0" xfId="0" applyAlignment="1" applyProtection="1">
      <alignment horizontal="left" vertical="center"/>
      <protection hidden="1"/>
    </xf>
    <xf numFmtId="0" fontId="8" fillId="2" borderId="0" xfId="0" applyFont="1" applyFill="1" applyBorder="1" applyAlignment="1" applyProtection="1">
      <alignment horizontal="center" vertical="center"/>
      <protection hidden="1"/>
    </xf>
    <xf numFmtId="0" fontId="14" fillId="2" borderId="0" xfId="1" applyFont="1" applyFill="1" applyBorder="1" applyAlignment="1" applyProtection="1">
      <alignment horizontal="left" vertical="center"/>
      <protection hidden="1"/>
    </xf>
    <xf numFmtId="0" fontId="33" fillId="0" borderId="36" xfId="0" applyFont="1" applyBorder="1" applyAlignment="1" applyProtection="1">
      <alignment horizontal="center" vertical="center"/>
      <protection hidden="1"/>
    </xf>
    <xf numFmtId="0" fontId="62" fillId="2" borderId="11" xfId="0" applyFont="1" applyFill="1" applyBorder="1" applyProtection="1">
      <alignment vertical="center"/>
      <protection hidden="1"/>
    </xf>
    <xf numFmtId="0" fontId="62" fillId="2" borderId="2" xfId="0" applyFont="1" applyFill="1" applyBorder="1" applyProtection="1">
      <alignment vertical="center"/>
      <protection hidden="1"/>
    </xf>
    <xf numFmtId="176" fontId="12" fillId="3" borderId="48" xfId="0" applyNumberFormat="1" applyFont="1" applyFill="1" applyBorder="1" applyProtection="1">
      <alignment vertical="center"/>
      <protection locked="0"/>
    </xf>
    <xf numFmtId="0" fontId="31" fillId="2" borderId="0" xfId="0" applyFont="1" applyFill="1" applyBorder="1" applyAlignment="1" applyProtection="1">
      <alignment vertical="center"/>
      <protection hidden="1"/>
    </xf>
    <xf numFmtId="176" fontId="54" fillId="2" borderId="0" xfId="0" applyNumberFormat="1" applyFont="1" applyFill="1" applyBorder="1" applyAlignment="1" applyProtection="1">
      <alignment vertical="center"/>
      <protection hidden="1"/>
    </xf>
    <xf numFmtId="0" fontId="48" fillId="2" borderId="0" xfId="0" applyFont="1" applyFill="1" applyBorder="1" applyAlignment="1" applyProtection="1">
      <alignment vertical="center"/>
      <protection hidden="1"/>
    </xf>
    <xf numFmtId="181" fontId="33" fillId="14" borderId="36" xfId="10" applyNumberFormat="1" applyFont="1" applyFill="1" applyBorder="1" applyAlignment="1" applyProtection="1">
      <alignment horizontal="right"/>
      <protection hidden="1"/>
    </xf>
    <xf numFmtId="0" fontId="5" fillId="0" borderId="0" xfId="0" applyFont="1" applyFill="1" applyProtection="1">
      <alignment vertical="center"/>
      <protection hidden="1"/>
    </xf>
    <xf numFmtId="0" fontId="0" fillId="0" borderId="0" xfId="0" applyFill="1">
      <alignment vertical="center"/>
    </xf>
    <xf numFmtId="0" fontId="34" fillId="0" borderId="0" xfId="0" applyFont="1" applyFill="1" applyProtection="1">
      <alignment vertical="center"/>
      <protection hidden="1"/>
    </xf>
    <xf numFmtId="0" fontId="8" fillId="2" borderId="0"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0" xfId="0" applyFont="1" applyFill="1" applyBorder="1" applyAlignment="1" applyProtection="1">
      <alignment horizontal="right" vertical="center"/>
      <protection hidden="1"/>
    </xf>
    <xf numFmtId="0" fontId="64" fillId="2" borderId="0" xfId="0" applyFont="1" applyFill="1" applyAlignment="1" applyProtection="1">
      <alignment vertical="center" wrapText="1"/>
      <protection hidden="1"/>
    </xf>
    <xf numFmtId="0" fontId="12" fillId="2" borderId="0" xfId="0" applyFont="1" applyFill="1" applyBorder="1" applyProtection="1">
      <alignment vertical="center"/>
      <protection hidden="1"/>
    </xf>
    <xf numFmtId="0" fontId="12" fillId="2" borderId="2" xfId="0" applyFont="1" applyFill="1" applyBorder="1" applyProtection="1">
      <alignment vertical="center"/>
      <protection hidden="1"/>
    </xf>
    <xf numFmtId="0" fontId="52" fillId="2" borderId="0" xfId="0" applyFont="1" applyFill="1" applyProtection="1">
      <alignment vertical="center"/>
      <protection hidden="1"/>
    </xf>
    <xf numFmtId="176" fontId="12" fillId="3" borderId="62" xfId="0" applyNumberFormat="1" applyFont="1" applyFill="1" applyBorder="1" applyProtection="1">
      <alignment vertical="center"/>
      <protection locked="0"/>
    </xf>
    <xf numFmtId="0" fontId="28" fillId="2" borderId="2" xfId="0" applyFont="1" applyFill="1" applyBorder="1" applyProtection="1">
      <alignment vertical="center"/>
      <protection hidden="1"/>
    </xf>
    <xf numFmtId="0" fontId="8" fillId="2" borderId="2" xfId="0" applyFont="1" applyFill="1" applyBorder="1" applyProtection="1">
      <alignment vertical="center"/>
      <protection hidden="1"/>
    </xf>
    <xf numFmtId="0" fontId="55" fillId="2" borderId="0" xfId="0" applyFont="1" applyFill="1" applyBorder="1" applyAlignment="1" applyProtection="1">
      <alignment horizontal="center" vertical="top"/>
      <protection hidden="1"/>
    </xf>
    <xf numFmtId="184" fontId="8" fillId="2" borderId="0" xfId="0" applyNumberFormat="1" applyFont="1" applyFill="1" applyBorder="1" applyAlignment="1" applyProtection="1">
      <alignment horizontal="left" vertical="center"/>
      <protection hidden="1"/>
    </xf>
    <xf numFmtId="0" fontId="5" fillId="2" borderId="0" xfId="0" applyFont="1" applyFill="1" applyAlignment="1" applyProtection="1">
      <alignment vertical="center" wrapText="1"/>
      <protection hidden="1"/>
    </xf>
    <xf numFmtId="0" fontId="13" fillId="3" borderId="23" xfId="0" applyFont="1" applyFill="1" applyBorder="1" applyAlignment="1" applyProtection="1">
      <alignment horizontal="center" vertical="center"/>
      <protection hidden="1"/>
    </xf>
    <xf numFmtId="0" fontId="68" fillId="2" borderId="23" xfId="0" applyFont="1" applyFill="1" applyBorder="1" applyAlignment="1" applyProtection="1">
      <alignment horizontal="center" vertical="center"/>
      <protection hidden="1"/>
    </xf>
    <xf numFmtId="0" fontId="68" fillId="2" borderId="23" xfId="0" applyFont="1" applyFill="1" applyBorder="1" applyAlignment="1" applyProtection="1">
      <alignment horizontal="center" vertical="center" wrapText="1"/>
      <protection hidden="1"/>
    </xf>
    <xf numFmtId="0" fontId="13" fillId="3" borderId="29" xfId="0" applyFont="1" applyFill="1" applyBorder="1" applyAlignment="1" applyProtection="1">
      <alignment horizontal="center" vertical="center"/>
      <protection hidden="1"/>
    </xf>
    <xf numFmtId="0" fontId="70" fillId="2" borderId="0" xfId="0" applyFont="1" applyFill="1" applyBorder="1" applyAlignment="1" applyProtection="1">
      <alignment horizontal="left" vertical="center"/>
      <protection hidden="1"/>
    </xf>
    <xf numFmtId="0" fontId="69" fillId="2" borderId="0" xfId="0" applyFont="1" applyFill="1" applyBorder="1" applyAlignment="1" applyProtection="1">
      <alignment horizontal="center" vertical="center"/>
      <protection hidden="1"/>
    </xf>
    <xf numFmtId="0" fontId="68" fillId="2" borderId="0" xfId="0" applyFont="1" applyFill="1" applyProtection="1">
      <alignment vertical="center"/>
      <protection hidden="1"/>
    </xf>
    <xf numFmtId="0" fontId="69" fillId="2" borderId="0" xfId="0" applyFont="1" applyFill="1" applyProtection="1">
      <alignment vertical="center"/>
      <protection hidden="1"/>
    </xf>
    <xf numFmtId="0" fontId="72" fillId="2" borderId="0" xfId="0" applyFont="1" applyFill="1" applyProtection="1">
      <alignment vertical="center"/>
      <protection hidden="1"/>
    </xf>
    <xf numFmtId="0" fontId="71" fillId="2" borderId="0" xfId="0" applyFont="1" applyFill="1" applyProtection="1">
      <alignment vertical="center"/>
      <protection hidden="1"/>
    </xf>
    <xf numFmtId="0" fontId="71" fillId="2" borderId="0" xfId="0" applyFont="1" applyFill="1" applyBorder="1" applyAlignment="1" applyProtection="1">
      <alignment horizontal="center" vertical="center" wrapText="1"/>
      <protection hidden="1"/>
    </xf>
    <xf numFmtId="176" fontId="68" fillId="2" borderId="0" xfId="0" applyNumberFormat="1" applyFont="1" applyFill="1" applyBorder="1" applyAlignment="1" applyProtection="1">
      <alignment horizontal="center" vertical="center"/>
      <protection hidden="1"/>
    </xf>
    <xf numFmtId="0" fontId="68" fillId="2" borderId="0" xfId="0" applyFont="1" applyFill="1" applyBorder="1" applyAlignment="1" applyProtection="1">
      <alignment vertical="center"/>
      <protection hidden="1"/>
    </xf>
    <xf numFmtId="183" fontId="68" fillId="2" borderId="0" xfId="12" applyNumberFormat="1" applyFont="1" applyFill="1" applyBorder="1" applyAlignment="1" applyProtection="1">
      <alignment horizontal="center" vertical="center"/>
      <protection hidden="1"/>
    </xf>
    <xf numFmtId="0" fontId="73" fillId="2" borderId="0" xfId="0" applyFont="1" applyFill="1" applyBorder="1" applyAlignment="1" applyProtection="1">
      <alignment horizontal="center" vertical="center"/>
      <protection hidden="1"/>
    </xf>
    <xf numFmtId="0" fontId="71" fillId="2" borderId="0" xfId="0" applyFont="1" applyFill="1" applyBorder="1" applyAlignment="1" applyProtection="1">
      <alignment vertical="center"/>
      <protection hidden="1"/>
    </xf>
    <xf numFmtId="0" fontId="13" fillId="2" borderId="10" xfId="0" applyFont="1" applyFill="1" applyBorder="1" applyAlignment="1" applyProtection="1">
      <alignment horizontal="center" vertical="center"/>
      <protection hidden="1"/>
    </xf>
    <xf numFmtId="0" fontId="68" fillId="2" borderId="10" xfId="0" applyFont="1" applyFill="1" applyBorder="1" applyAlignment="1" applyProtection="1">
      <alignment horizontal="center" vertical="center"/>
      <protection hidden="1"/>
    </xf>
    <xf numFmtId="0" fontId="6" fillId="2" borderId="10" xfId="0" applyFont="1" applyFill="1" applyBorder="1" applyAlignment="1" applyProtection="1">
      <alignment horizontal="right" vertical="center"/>
      <protection hidden="1"/>
    </xf>
    <xf numFmtId="0" fontId="6" fillId="2" borderId="8" xfId="0" applyFont="1" applyFill="1" applyBorder="1" applyAlignment="1" applyProtection="1">
      <alignment horizontal="right" vertical="center"/>
      <protection hidden="1"/>
    </xf>
    <xf numFmtId="176" fontId="36" fillId="2" borderId="2" xfId="0" applyNumberFormat="1" applyFont="1" applyFill="1" applyBorder="1" applyAlignment="1" applyProtection="1">
      <alignment horizontal="center" vertical="center"/>
      <protection hidden="1"/>
    </xf>
    <xf numFmtId="0" fontId="62" fillId="2" borderId="9" xfId="0" applyFont="1" applyFill="1" applyBorder="1" applyAlignment="1" applyProtection="1">
      <alignment horizontal="right" vertical="center"/>
      <protection hidden="1"/>
    </xf>
    <xf numFmtId="0" fontId="62" fillId="2" borderId="22" xfId="0" applyFont="1" applyFill="1" applyBorder="1" applyAlignment="1" applyProtection="1">
      <alignment horizontal="right" vertical="center"/>
      <protection hidden="1"/>
    </xf>
    <xf numFmtId="0" fontId="16" fillId="2" borderId="0" xfId="0" applyFont="1" applyFill="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13" fillId="5" borderId="4" xfId="0" applyFont="1" applyFill="1" applyBorder="1" applyAlignment="1" applyProtection="1">
      <alignment horizontal="center" vertical="center"/>
      <protection hidden="1"/>
    </xf>
    <xf numFmtId="0" fontId="37" fillId="5" borderId="5" xfId="0" applyFont="1" applyFill="1" applyBorder="1" applyAlignment="1" applyProtection="1">
      <alignment horizontal="center" vertical="center"/>
      <protection hidden="1"/>
    </xf>
    <xf numFmtId="0" fontId="37" fillId="5" borderId="6" xfId="0" applyFont="1" applyFill="1" applyBorder="1" applyAlignment="1" applyProtection="1">
      <alignment horizontal="center" vertical="center"/>
      <protection hidden="1"/>
    </xf>
    <xf numFmtId="0" fontId="19" fillId="4" borderId="7" xfId="0" applyFont="1" applyFill="1" applyBorder="1" applyAlignment="1" applyProtection="1">
      <alignment horizontal="center" vertical="center"/>
      <protection hidden="1"/>
    </xf>
    <xf numFmtId="0" fontId="19" fillId="4" borderId="1" xfId="0" applyFont="1" applyFill="1" applyBorder="1" applyAlignment="1" applyProtection="1">
      <alignment horizontal="center" vertical="center"/>
      <protection hidden="1"/>
    </xf>
    <xf numFmtId="184" fontId="6" fillId="2" borderId="0" xfId="0" applyNumberFormat="1" applyFont="1" applyFill="1" applyBorder="1" applyAlignment="1" applyProtection="1">
      <alignment horizontal="left" vertical="center"/>
      <protection hidden="1"/>
    </xf>
    <xf numFmtId="184" fontId="5" fillId="0" borderId="0" xfId="0" applyNumberFormat="1" applyFont="1" applyBorder="1" applyAlignment="1" applyProtection="1">
      <alignment horizontal="left" vertical="center"/>
      <protection hidden="1"/>
    </xf>
    <xf numFmtId="0" fontId="36" fillId="2" borderId="0" xfId="0" applyFont="1" applyFill="1" applyBorder="1" applyAlignment="1" applyProtection="1">
      <alignment horizontal="left" vertical="center" wrapText="1"/>
      <protection hidden="1"/>
    </xf>
    <xf numFmtId="0" fontId="36" fillId="2" borderId="10"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left" vertical="center" wrapText="1"/>
      <protection hidden="1"/>
    </xf>
    <xf numFmtId="0" fontId="0" fillId="0" borderId="0" xfId="0" applyBorder="1" applyAlignment="1" applyProtection="1">
      <alignment horizontal="left" vertical="center"/>
      <protection hidden="1"/>
    </xf>
    <xf numFmtId="0" fontId="8" fillId="2"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11" fillId="2" borderId="22" xfId="0" applyFont="1" applyFill="1" applyBorder="1" applyAlignment="1" applyProtection="1">
      <alignment horizontal="center" vertical="center"/>
      <protection hidden="1"/>
    </xf>
    <xf numFmtId="0" fontId="8" fillId="2" borderId="9" xfId="0" applyFont="1" applyFill="1" applyBorder="1" applyAlignment="1" applyProtection="1">
      <alignment horizontal="right" vertical="center"/>
      <protection hidden="1"/>
    </xf>
    <xf numFmtId="0" fontId="8" fillId="2" borderId="0" xfId="0" applyFont="1" applyFill="1" applyBorder="1" applyAlignment="1" applyProtection="1">
      <alignment horizontal="right" vertical="center"/>
      <protection hidden="1"/>
    </xf>
    <xf numFmtId="0" fontId="63" fillId="2" borderId="0" xfId="0" applyFont="1" applyFill="1" applyBorder="1" applyAlignment="1" applyProtection="1">
      <alignment horizontal="right" vertical="center"/>
      <protection hidden="1"/>
    </xf>
    <xf numFmtId="0" fontId="62" fillId="2" borderId="11" xfId="0" applyFont="1" applyFill="1" applyBorder="1" applyAlignment="1" applyProtection="1">
      <alignment horizontal="right" vertical="center"/>
      <protection hidden="1"/>
    </xf>
    <xf numFmtId="0" fontId="63" fillId="2" borderId="2" xfId="0" applyFont="1" applyFill="1" applyBorder="1" applyAlignment="1" applyProtection="1">
      <alignment horizontal="right" vertical="center"/>
      <protection hidden="1"/>
    </xf>
    <xf numFmtId="0" fontId="68" fillId="0" borderId="4" xfId="0" applyFont="1" applyBorder="1" applyAlignment="1" applyProtection="1">
      <alignment vertical="center"/>
      <protection hidden="1"/>
    </xf>
    <xf numFmtId="0" fontId="68" fillId="0" borderId="33" xfId="0" applyFont="1" applyBorder="1" applyAlignment="1" applyProtection="1">
      <alignment vertical="center"/>
      <protection hidden="1"/>
    </xf>
    <xf numFmtId="0" fontId="25" fillId="2" borderId="0" xfId="0" applyFont="1" applyFill="1" applyAlignment="1" applyProtection="1">
      <alignment vertical="center" wrapText="1"/>
      <protection hidden="1"/>
    </xf>
    <xf numFmtId="0" fontId="0" fillId="0" borderId="0" xfId="0" applyAlignment="1" applyProtection="1">
      <alignment vertical="center"/>
      <protection hidden="1"/>
    </xf>
    <xf numFmtId="0" fontId="13" fillId="3" borderId="23" xfId="0" applyFont="1" applyFill="1" applyBorder="1" applyAlignment="1" applyProtection="1">
      <alignment horizontal="center" vertical="center"/>
      <protection hidden="1"/>
    </xf>
    <xf numFmtId="0" fontId="71" fillId="0" borderId="23" xfId="0" applyFont="1" applyBorder="1" applyAlignment="1" applyProtection="1">
      <alignment vertical="center"/>
      <protection hidden="1"/>
    </xf>
    <xf numFmtId="0" fontId="68" fillId="2" borderId="23" xfId="0" applyFont="1" applyFill="1" applyBorder="1" applyAlignment="1" applyProtection="1">
      <alignment vertical="center"/>
      <protection hidden="1"/>
    </xf>
    <xf numFmtId="0" fontId="75" fillId="2" borderId="0" xfId="0" applyFont="1" applyFill="1" applyAlignment="1" applyProtection="1">
      <alignment vertical="center" wrapText="1"/>
      <protection hidden="1"/>
    </xf>
    <xf numFmtId="0" fontId="68" fillId="0" borderId="27" xfId="0" applyFont="1" applyBorder="1" applyAlignment="1" applyProtection="1">
      <alignment vertical="center"/>
      <protection hidden="1"/>
    </xf>
    <xf numFmtId="0" fontId="68" fillId="0" borderId="37" xfId="0" applyFont="1" applyBorder="1" applyAlignment="1" applyProtection="1">
      <alignment vertical="center"/>
      <protection hidden="1"/>
    </xf>
    <xf numFmtId="176" fontId="74" fillId="0" borderId="27" xfId="0" applyNumberFormat="1" applyFont="1" applyBorder="1" applyAlignment="1" applyProtection="1">
      <alignment vertical="center"/>
      <protection hidden="1"/>
    </xf>
    <xf numFmtId="176" fontId="74" fillId="0" borderId="28" xfId="0" applyNumberFormat="1" applyFont="1" applyBorder="1" applyAlignment="1" applyProtection="1">
      <alignment vertical="center"/>
      <protection hidden="1"/>
    </xf>
    <xf numFmtId="0" fontId="14" fillId="2" borderId="0" xfId="1"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176" fontId="74" fillId="0" borderId="4" xfId="0" applyNumberFormat="1" applyFont="1" applyBorder="1" applyAlignment="1" applyProtection="1">
      <alignment vertical="center"/>
      <protection hidden="1"/>
    </xf>
    <xf numFmtId="176" fontId="74" fillId="0" borderId="6" xfId="0" applyNumberFormat="1" applyFont="1" applyBorder="1" applyAlignment="1" applyProtection="1">
      <alignment vertical="center"/>
      <protection hidden="1"/>
    </xf>
    <xf numFmtId="0" fontId="75" fillId="2" borderId="25" xfId="0" applyFont="1" applyFill="1" applyBorder="1" applyAlignment="1" applyProtection="1">
      <alignment vertical="center" wrapText="1"/>
      <protection hidden="1"/>
    </xf>
    <xf numFmtId="0" fontId="71" fillId="0" borderId="25" xfId="0" applyFont="1" applyBorder="1" applyAlignment="1">
      <alignment vertical="center" wrapText="1"/>
    </xf>
    <xf numFmtId="0" fontId="71" fillId="0" borderId="0" xfId="0" applyFont="1" applyAlignment="1">
      <alignment vertical="center"/>
    </xf>
    <xf numFmtId="0" fontId="13" fillId="3" borderId="24" xfId="0" applyFont="1" applyFill="1" applyBorder="1" applyAlignment="1" applyProtection="1">
      <alignment horizontal="center" vertical="center"/>
      <protection hidden="1"/>
    </xf>
    <xf numFmtId="0" fontId="69" fillId="0" borderId="26" xfId="0" applyFont="1" applyBorder="1" applyAlignment="1" applyProtection="1">
      <alignment vertical="center"/>
      <protection hidden="1"/>
    </xf>
    <xf numFmtId="176" fontId="70" fillId="2" borderId="51" xfId="0" applyNumberFormat="1" applyFont="1" applyFill="1" applyBorder="1" applyAlignment="1" applyProtection="1">
      <alignment horizontal="center" vertical="center"/>
      <protection hidden="1"/>
    </xf>
    <xf numFmtId="0" fontId="69" fillId="0" borderId="58" xfId="0" applyFont="1" applyBorder="1" applyAlignment="1" applyProtection="1">
      <alignment vertical="center"/>
      <protection hidden="1"/>
    </xf>
    <xf numFmtId="0" fontId="13" fillId="3" borderId="31" xfId="0" applyFont="1" applyFill="1" applyBorder="1" applyAlignment="1" applyProtection="1">
      <alignment horizontal="center" vertical="center"/>
      <protection hidden="1"/>
    </xf>
    <xf numFmtId="0" fontId="13" fillId="3" borderId="31" xfId="0" applyFont="1" applyFill="1" applyBorder="1" applyAlignment="1" applyProtection="1">
      <alignment vertical="center"/>
      <protection hidden="1"/>
    </xf>
    <xf numFmtId="176" fontId="68" fillId="8" borderId="27" xfId="0" applyNumberFormat="1" applyFont="1" applyFill="1" applyBorder="1" applyAlignment="1" applyProtection="1">
      <alignment horizontal="center" vertical="center"/>
      <protection hidden="1"/>
    </xf>
    <xf numFmtId="176" fontId="68" fillId="8" borderId="28" xfId="0" applyNumberFormat="1" applyFont="1" applyFill="1" applyBorder="1" applyAlignment="1" applyProtection="1">
      <alignment horizontal="center" vertical="center"/>
      <protection hidden="1"/>
    </xf>
    <xf numFmtId="0" fontId="68" fillId="0" borderId="7" xfId="0" applyFont="1" applyBorder="1" applyAlignment="1" applyProtection="1">
      <alignment vertical="center" wrapText="1"/>
      <protection hidden="1"/>
    </xf>
    <xf numFmtId="0" fontId="68" fillId="0" borderId="59" xfId="0" applyFont="1" applyBorder="1" applyAlignment="1" applyProtection="1">
      <alignment vertical="center"/>
      <protection hidden="1"/>
    </xf>
    <xf numFmtId="0" fontId="68" fillId="0" borderId="11" xfId="0" applyFont="1" applyBorder="1" applyAlignment="1" applyProtection="1">
      <alignment vertical="center"/>
      <protection hidden="1"/>
    </xf>
    <xf numFmtId="0" fontId="68" fillId="0" borderId="61" xfId="0" applyFont="1" applyBorder="1" applyAlignment="1" applyProtection="1">
      <alignment vertical="center"/>
      <protection hidden="1"/>
    </xf>
    <xf numFmtId="183" fontId="68" fillId="2" borderId="11" xfId="12" applyNumberFormat="1" applyFont="1" applyFill="1" applyBorder="1" applyAlignment="1" applyProtection="1">
      <alignment horizontal="center" vertical="center"/>
      <protection hidden="1"/>
    </xf>
    <xf numFmtId="183" fontId="69" fillId="0" borderId="12" xfId="12" applyNumberFormat="1" applyFont="1" applyBorder="1" applyAlignment="1" applyProtection="1">
      <alignment horizontal="center" vertical="center"/>
      <protection hidden="1"/>
    </xf>
    <xf numFmtId="183" fontId="68" fillId="2" borderId="27" xfId="12" applyNumberFormat="1" applyFont="1" applyFill="1" applyBorder="1" applyAlignment="1" applyProtection="1">
      <alignment horizontal="center" vertical="center"/>
      <protection hidden="1"/>
    </xf>
    <xf numFmtId="183" fontId="68" fillId="2" borderId="28" xfId="12" applyNumberFormat="1" applyFont="1" applyFill="1" applyBorder="1" applyAlignment="1" applyProtection="1">
      <alignment horizontal="center" vertical="center"/>
      <protection hidden="1"/>
    </xf>
    <xf numFmtId="0" fontId="13" fillId="3" borderId="29" xfId="0" applyFont="1" applyFill="1" applyBorder="1" applyAlignment="1" applyProtection="1">
      <alignment horizontal="center" vertical="center" wrapText="1"/>
      <protection hidden="1"/>
    </xf>
    <xf numFmtId="0" fontId="71" fillId="0" borderId="30" xfId="0" applyFont="1" applyBorder="1" applyAlignment="1" applyProtection="1">
      <alignment horizontal="center" vertical="center" wrapText="1"/>
      <protection hidden="1"/>
    </xf>
    <xf numFmtId="0" fontId="71" fillId="0" borderId="31" xfId="0" applyFont="1" applyBorder="1" applyAlignment="1" applyProtection="1">
      <alignment horizontal="center" vertical="center" wrapText="1"/>
      <protection hidden="1"/>
    </xf>
    <xf numFmtId="0" fontId="65" fillId="2" borderId="0" xfId="0" applyFont="1" applyFill="1" applyBorder="1" applyAlignment="1" applyProtection="1">
      <alignment horizontal="center" vertical="center"/>
      <protection hidden="1"/>
    </xf>
    <xf numFmtId="0" fontId="66" fillId="2" borderId="0" xfId="0" applyFont="1" applyFill="1" applyBorder="1" applyAlignment="1" applyProtection="1">
      <alignment horizontal="center" vertical="center"/>
      <protection hidden="1"/>
    </xf>
    <xf numFmtId="0" fontId="67" fillId="2" borderId="0" xfId="0" applyFont="1" applyFill="1" applyBorder="1" applyAlignment="1" applyProtection="1">
      <alignment vertical="center"/>
      <protection hidden="1"/>
    </xf>
    <xf numFmtId="0" fontId="13" fillId="3" borderId="29" xfId="0" applyFont="1" applyFill="1" applyBorder="1" applyAlignment="1" applyProtection="1">
      <alignment horizontal="center" vertical="center"/>
      <protection hidden="1"/>
    </xf>
    <xf numFmtId="0" fontId="70" fillId="2" borderId="55" xfId="0" applyFont="1" applyFill="1" applyBorder="1" applyAlignment="1" applyProtection="1">
      <alignment horizontal="left" vertical="center"/>
      <protection hidden="1"/>
    </xf>
    <xf numFmtId="0" fontId="70" fillId="2" borderId="56" xfId="0" applyFont="1" applyFill="1" applyBorder="1" applyAlignment="1" applyProtection="1">
      <alignment horizontal="left" vertical="center"/>
      <protection hidden="1"/>
    </xf>
    <xf numFmtId="0" fontId="70" fillId="2" borderId="60" xfId="0" applyFont="1" applyFill="1" applyBorder="1" applyAlignment="1" applyProtection="1">
      <alignment horizontal="left" vertical="center"/>
      <protection hidden="1"/>
    </xf>
    <xf numFmtId="0" fontId="70" fillId="2" borderId="23" xfId="0" applyFont="1" applyFill="1" applyBorder="1" applyAlignment="1" applyProtection="1">
      <alignment horizontal="left" vertical="center"/>
      <protection hidden="1"/>
    </xf>
    <xf numFmtId="176" fontId="70" fillId="2" borderId="27" xfId="0" applyNumberFormat="1" applyFont="1" applyFill="1" applyBorder="1" applyAlignment="1" applyProtection="1">
      <alignment horizontal="center" vertical="center"/>
      <protection hidden="1"/>
    </xf>
    <xf numFmtId="0" fontId="69" fillId="0" borderId="28" xfId="0" applyFont="1" applyBorder="1" applyAlignment="1" applyProtection="1">
      <alignment vertical="center"/>
      <protection hidden="1"/>
    </xf>
    <xf numFmtId="0" fontId="71" fillId="0" borderId="23" xfId="0" applyFont="1" applyBorder="1" applyAlignment="1" applyProtection="1">
      <alignment horizontal="center" vertical="center"/>
      <protection hidden="1"/>
    </xf>
    <xf numFmtId="0" fontId="68" fillId="0" borderId="23" xfId="0" applyFont="1" applyBorder="1" applyAlignment="1" applyProtection="1">
      <alignment horizontal="center" vertical="center"/>
      <protection hidden="1"/>
    </xf>
    <xf numFmtId="0" fontId="74" fillId="0" borderId="23" xfId="0" applyFont="1" applyBorder="1" applyAlignment="1" applyProtection="1">
      <alignment horizontal="center" vertical="center"/>
      <protection hidden="1"/>
    </xf>
    <xf numFmtId="176" fontId="74" fillId="0" borderId="23" xfId="0" applyNumberFormat="1" applyFont="1" applyBorder="1" applyAlignment="1" applyProtection="1">
      <alignment horizontal="center" vertical="center"/>
      <protection hidden="1"/>
    </xf>
    <xf numFmtId="0" fontId="13" fillId="4" borderId="29" xfId="0" applyFont="1" applyFill="1" applyBorder="1" applyAlignment="1" applyProtection="1">
      <alignment horizontal="center" vertical="center"/>
      <protection hidden="1"/>
    </xf>
    <xf numFmtId="0" fontId="13" fillId="4" borderId="31" xfId="0" applyFont="1" applyFill="1" applyBorder="1" applyAlignment="1" applyProtection="1">
      <alignment horizontal="center" vertical="center"/>
      <protection hidden="1"/>
    </xf>
    <xf numFmtId="0" fontId="13" fillId="4" borderId="23" xfId="0" applyFont="1" applyFill="1" applyBorder="1" applyAlignment="1" applyProtection="1">
      <alignment horizontal="center" vertical="center"/>
      <protection hidden="1"/>
    </xf>
    <xf numFmtId="0" fontId="26" fillId="6" borderId="2" xfId="0" applyFont="1" applyFill="1" applyBorder="1" applyAlignment="1" applyProtection="1">
      <alignment horizontal="center" vertical="center"/>
      <protection hidden="1"/>
    </xf>
    <xf numFmtId="0" fontId="71" fillId="0" borderId="2" xfId="0" applyFont="1" applyBorder="1" applyAlignment="1" applyProtection="1">
      <alignment vertical="center"/>
      <protection hidden="1"/>
    </xf>
    <xf numFmtId="0" fontId="68" fillId="2" borderId="57" xfId="0" applyFont="1" applyFill="1" applyBorder="1" applyAlignment="1" applyProtection="1">
      <alignment horizontal="center" vertical="center"/>
      <protection hidden="1"/>
    </xf>
    <xf numFmtId="0" fontId="69" fillId="0" borderId="31" xfId="0" applyFont="1" applyBorder="1" applyAlignment="1" applyProtection="1">
      <alignment horizontal="center" vertical="center"/>
      <protection hidden="1"/>
    </xf>
    <xf numFmtId="0" fontId="68" fillId="2" borderId="57" xfId="0" applyFont="1" applyFill="1" applyBorder="1" applyAlignment="1" applyProtection="1">
      <alignment horizontal="center" vertical="center" wrapText="1"/>
      <protection hidden="1"/>
    </xf>
    <xf numFmtId="0" fontId="69" fillId="0" borderId="31" xfId="0" applyFont="1" applyBorder="1" applyAlignment="1" applyProtection="1">
      <alignment horizontal="center" vertical="center" wrapText="1"/>
      <protection hidden="1"/>
    </xf>
    <xf numFmtId="0" fontId="71" fillId="0" borderId="0" xfId="0" applyFont="1" applyAlignment="1">
      <alignment vertical="center" wrapText="1"/>
    </xf>
    <xf numFmtId="0" fontId="5" fillId="2" borderId="0" xfId="0" applyFont="1" applyFill="1" applyAlignment="1" applyProtection="1">
      <alignment vertical="center" wrapText="1"/>
      <protection hidden="1"/>
    </xf>
    <xf numFmtId="0" fontId="25" fillId="2" borderId="0" xfId="0" applyFont="1" applyFill="1" applyAlignment="1" applyProtection="1">
      <alignment horizontal="left" vertical="center" wrapText="1"/>
      <protection hidden="1"/>
    </xf>
    <xf numFmtId="0" fontId="5" fillId="13" borderId="46" xfId="0" applyFont="1" applyFill="1" applyBorder="1" applyAlignment="1">
      <alignment horizontal="center" vertical="center"/>
    </xf>
    <xf numFmtId="0" fontId="5" fillId="13" borderId="47" xfId="0" applyFont="1" applyFill="1" applyBorder="1" applyAlignment="1">
      <alignment horizontal="center" vertical="center"/>
    </xf>
    <xf numFmtId="0" fontId="33" fillId="0" borderId="36" xfId="0" applyFont="1" applyBorder="1" applyAlignment="1" applyProtection="1">
      <alignment horizontal="center" vertical="center"/>
      <protection hidden="1"/>
    </xf>
    <xf numFmtId="0" fontId="58" fillId="2" borderId="27" xfId="0" applyFont="1" applyFill="1" applyBorder="1" applyAlignment="1" applyProtection="1">
      <alignment vertical="center"/>
      <protection hidden="1"/>
    </xf>
    <xf numFmtId="0" fontId="58" fillId="2" borderId="49" xfId="0" applyFont="1" applyFill="1" applyBorder="1" applyAlignment="1" applyProtection="1">
      <alignment vertical="center"/>
      <protection hidden="1"/>
    </xf>
    <xf numFmtId="0" fontId="58" fillId="2" borderId="28" xfId="0" applyFont="1" applyFill="1" applyBorder="1" applyAlignment="1" applyProtection="1">
      <alignment vertical="center"/>
      <protection hidden="1"/>
    </xf>
    <xf numFmtId="0" fontId="31" fillId="2" borderId="29" xfId="0" applyFont="1" applyFill="1" applyBorder="1" applyAlignment="1" applyProtection="1">
      <alignment horizontal="center" vertical="center"/>
      <protection hidden="1"/>
    </xf>
    <xf numFmtId="0" fontId="31" fillId="2" borderId="30" xfId="0" applyFont="1" applyFill="1" applyBorder="1" applyAlignment="1" applyProtection="1">
      <alignment horizontal="center" vertical="center"/>
      <protection hidden="1"/>
    </xf>
    <xf numFmtId="0" fontId="31" fillId="2" borderId="31" xfId="0" applyFont="1" applyFill="1" applyBorder="1" applyAlignment="1" applyProtection="1">
      <alignment horizontal="center" vertical="center"/>
      <protection hidden="1"/>
    </xf>
    <xf numFmtId="0" fontId="31" fillId="2" borderId="29" xfId="0" applyFont="1" applyFill="1" applyBorder="1" applyAlignment="1" applyProtection="1">
      <alignment horizontal="center" vertical="center" wrapText="1"/>
      <protection hidden="1"/>
    </xf>
    <xf numFmtId="0" fontId="31" fillId="2" borderId="30" xfId="0" applyFont="1" applyFill="1" applyBorder="1" applyAlignment="1" applyProtection="1">
      <alignment horizontal="center" vertical="center" wrapText="1"/>
      <protection hidden="1"/>
    </xf>
    <xf numFmtId="0" fontId="31" fillId="2" borderId="31" xfId="0" applyFont="1" applyFill="1" applyBorder="1" applyAlignment="1" applyProtection="1">
      <alignment horizontal="center" vertical="center" wrapText="1"/>
      <protection hidden="1"/>
    </xf>
    <xf numFmtId="176" fontId="44" fillId="7" borderId="27" xfId="0" applyNumberFormat="1" applyFont="1" applyFill="1" applyBorder="1" applyAlignment="1" applyProtection="1">
      <alignment horizontal="center" vertical="center"/>
      <protection hidden="1"/>
    </xf>
    <xf numFmtId="176" fontId="44" fillId="7" borderId="28" xfId="0" applyNumberFormat="1" applyFont="1" applyFill="1" applyBorder="1" applyAlignment="1" applyProtection="1">
      <alignment horizontal="center" vertical="center"/>
      <protection hidden="1"/>
    </xf>
    <xf numFmtId="0" fontId="28" fillId="2" borderId="9" xfId="0" applyFont="1" applyFill="1" applyBorder="1" applyAlignment="1" applyProtection="1">
      <alignment horizontal="right" vertical="center"/>
      <protection locked="0"/>
    </xf>
    <xf numFmtId="0" fontId="39" fillId="2" borderId="0" xfId="0" applyFont="1" applyFill="1" applyBorder="1" applyAlignment="1">
      <alignment horizontal="right" vertical="center"/>
    </xf>
    <xf numFmtId="0" fontId="31" fillId="0" borderId="24" xfId="0" applyFont="1" applyBorder="1" applyAlignment="1">
      <alignment vertical="center" wrapText="1"/>
    </xf>
    <xf numFmtId="0" fontId="31" fillId="0" borderId="26" xfId="0" applyFont="1" applyBorder="1" applyAlignment="1">
      <alignment vertical="center" wrapText="1"/>
    </xf>
    <xf numFmtId="0" fontId="31" fillId="0" borderId="9" xfId="0" applyFont="1" applyBorder="1" applyAlignment="1">
      <alignment vertical="center" wrapText="1"/>
    </xf>
    <xf numFmtId="0" fontId="31" fillId="0" borderId="10" xfId="0" applyFont="1" applyBorder="1" applyAlignment="1">
      <alignment vertical="center" wrapText="1"/>
    </xf>
    <xf numFmtId="0" fontId="31" fillId="0" borderId="11" xfId="0" applyFont="1" applyBorder="1" applyAlignment="1">
      <alignment vertical="center" wrapText="1"/>
    </xf>
    <xf numFmtId="0" fontId="31" fillId="0" borderId="12" xfId="0" applyFont="1" applyBorder="1" applyAlignment="1">
      <alignment vertical="center" wrapText="1"/>
    </xf>
    <xf numFmtId="0" fontId="31" fillId="2" borderId="32" xfId="0" applyFont="1" applyFill="1" applyBorder="1" applyAlignment="1" applyProtection="1">
      <alignment vertical="center"/>
      <protection hidden="1"/>
    </xf>
    <xf numFmtId="0" fontId="0" fillId="0" borderId="21" xfId="0" applyBorder="1" applyAlignment="1">
      <alignment vertical="center"/>
    </xf>
    <xf numFmtId="182" fontId="35" fillId="9" borderId="36" xfId="0" applyNumberFormat="1" applyFont="1" applyFill="1" applyBorder="1" applyAlignment="1">
      <alignment horizontal="center" vertical="center"/>
    </xf>
    <xf numFmtId="182" fontId="35" fillId="9" borderId="50" xfId="0" applyNumberFormat="1" applyFont="1" applyFill="1" applyBorder="1" applyAlignment="1">
      <alignment horizontal="center" vertical="center"/>
    </xf>
    <xf numFmtId="0" fontId="33" fillId="10" borderId="36" xfId="0" applyFont="1" applyFill="1" applyBorder="1" applyAlignment="1" applyProtection="1">
      <alignment horizontal="center" vertical="center"/>
      <protection hidden="1"/>
    </xf>
    <xf numFmtId="0" fontId="33" fillId="11" borderId="36" xfId="0" applyFont="1" applyFill="1" applyBorder="1" applyAlignment="1" applyProtection="1">
      <alignment horizontal="center" vertical="center"/>
      <protection hidden="1"/>
    </xf>
    <xf numFmtId="0" fontId="31" fillId="0" borderId="4" xfId="0" applyFont="1" applyBorder="1" applyAlignment="1" applyProtection="1">
      <alignment horizontal="center" vertical="center"/>
      <protection hidden="1"/>
    </xf>
    <xf numFmtId="0" fontId="31" fillId="0" borderId="33" xfId="0" applyFont="1" applyBorder="1" applyAlignment="1">
      <alignment horizontal="center" vertical="center"/>
    </xf>
    <xf numFmtId="176" fontId="31" fillId="9" borderId="27" xfId="0" applyNumberFormat="1" applyFont="1" applyFill="1" applyBorder="1" applyAlignment="1" applyProtection="1">
      <alignment vertical="center"/>
      <protection hidden="1"/>
    </xf>
    <xf numFmtId="176" fontId="31" fillId="9" borderId="37" xfId="0" applyNumberFormat="1" applyFont="1" applyFill="1" applyBorder="1" applyAlignment="1" applyProtection="1">
      <alignment vertical="center"/>
      <protection hidden="1"/>
    </xf>
    <xf numFmtId="0" fontId="58" fillId="2" borderId="32" xfId="0" applyFont="1" applyFill="1" applyBorder="1" applyAlignment="1" applyProtection="1">
      <alignment vertical="center"/>
      <protection hidden="1"/>
    </xf>
    <xf numFmtId="0" fontId="59" fillId="0" borderId="21" xfId="0" applyFont="1" applyBorder="1" applyAlignment="1">
      <alignment vertical="center"/>
    </xf>
    <xf numFmtId="182" fontId="31" fillId="9" borderId="27" xfId="0" applyNumberFormat="1" applyFont="1" applyFill="1" applyBorder="1" applyAlignment="1">
      <alignment horizontal="center" vertical="center"/>
    </xf>
    <xf numFmtId="182" fontId="31" fillId="9" borderId="28" xfId="0" applyNumberFormat="1" applyFont="1" applyFill="1" applyBorder="1" applyAlignment="1">
      <alignment horizontal="center" vertical="center"/>
    </xf>
    <xf numFmtId="176" fontId="31" fillId="9" borderId="4" xfId="0" applyNumberFormat="1" applyFont="1" applyFill="1" applyBorder="1" applyAlignment="1" applyProtection="1">
      <alignment vertical="center"/>
      <protection hidden="1"/>
    </xf>
    <xf numFmtId="176" fontId="31" fillId="9" borderId="6" xfId="0" applyNumberFormat="1" applyFont="1" applyFill="1" applyBorder="1" applyAlignment="1" applyProtection="1">
      <alignment vertical="center"/>
      <protection hidden="1"/>
    </xf>
    <xf numFmtId="0" fontId="47" fillId="2" borderId="0" xfId="0" applyFont="1" applyFill="1" applyAlignment="1">
      <alignment vertical="center" wrapText="1"/>
    </xf>
    <xf numFmtId="0" fontId="48" fillId="2" borderId="0" xfId="0" applyFont="1" applyFill="1" applyAlignment="1">
      <alignment vertical="center"/>
    </xf>
    <xf numFmtId="0" fontId="48" fillId="2" borderId="10" xfId="0" applyFont="1" applyFill="1" applyBorder="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31" fillId="2" borderId="51" xfId="0" applyFont="1" applyFill="1" applyBorder="1" applyAlignment="1" applyProtection="1">
      <alignment vertical="center"/>
      <protection hidden="1"/>
    </xf>
    <xf numFmtId="0" fontId="0" fillId="0" borderId="52" xfId="0" applyBorder="1" applyAlignment="1">
      <alignment vertical="center"/>
    </xf>
    <xf numFmtId="182" fontId="35" fillId="9" borderId="53" xfId="0" applyNumberFormat="1" applyFont="1" applyFill="1" applyBorder="1" applyAlignment="1">
      <alignment horizontal="center" vertical="center"/>
    </xf>
    <xf numFmtId="182" fontId="35" fillId="9" borderId="54" xfId="0" applyNumberFormat="1" applyFont="1" applyFill="1" applyBorder="1" applyAlignment="1">
      <alignment horizontal="center" vertical="center"/>
    </xf>
    <xf numFmtId="0" fontId="0" fillId="0" borderId="2" xfId="0" applyBorder="1" applyAlignment="1">
      <alignment vertical="center"/>
    </xf>
    <xf numFmtId="0" fontId="41" fillId="3" borderId="4" xfId="0" applyFont="1" applyFill="1" applyBorder="1" applyAlignment="1" applyProtection="1">
      <alignment horizontal="center" vertical="center"/>
      <protection hidden="1"/>
    </xf>
    <xf numFmtId="0" fontId="0" fillId="0" borderId="5" xfId="0" applyBorder="1" applyAlignment="1">
      <alignment vertical="center"/>
    </xf>
    <xf numFmtId="0" fontId="0" fillId="0" borderId="6" xfId="0" applyBorder="1" applyAlignment="1">
      <alignment vertical="center"/>
    </xf>
    <xf numFmtId="0" fontId="41" fillId="3" borderId="24" xfId="0" applyFont="1" applyFill="1" applyBorder="1" applyAlignment="1" applyProtection="1">
      <alignment horizontal="center" vertical="center"/>
      <protection hidden="1"/>
    </xf>
    <xf numFmtId="0" fontId="42" fillId="0" borderId="26" xfId="0" applyFont="1" applyBorder="1" applyAlignment="1">
      <alignment horizontal="center" vertical="center"/>
    </xf>
    <xf numFmtId="0" fontId="41" fillId="4" borderId="29" xfId="0" applyFont="1" applyFill="1" applyBorder="1" applyAlignment="1" applyProtection="1">
      <alignment horizontal="center" vertical="center"/>
      <protection hidden="1"/>
    </xf>
    <xf numFmtId="0" fontId="41" fillId="4" borderId="29" xfId="0" applyFont="1" applyFill="1" applyBorder="1" applyAlignment="1">
      <alignment horizontal="center" vertical="center"/>
    </xf>
    <xf numFmtId="0" fontId="41" fillId="4" borderId="31" xfId="0" applyFont="1" applyFill="1" applyBorder="1" applyAlignment="1">
      <alignment horizontal="center" vertical="center"/>
    </xf>
    <xf numFmtId="0" fontId="41" fillId="4" borderId="23" xfId="0" applyFont="1" applyFill="1" applyBorder="1" applyAlignment="1" applyProtection="1">
      <alignment horizontal="center" vertical="center"/>
      <protection hidden="1"/>
    </xf>
    <xf numFmtId="0" fontId="41" fillId="4" borderId="23" xfId="0" applyFont="1" applyFill="1" applyBorder="1" applyAlignment="1">
      <alignment horizontal="center" vertical="center"/>
    </xf>
    <xf numFmtId="0" fontId="43" fillId="0" borderId="36" xfId="0" applyFont="1" applyBorder="1" applyAlignment="1">
      <alignment vertical="center"/>
    </xf>
    <xf numFmtId="0" fontId="43" fillId="0" borderId="50" xfId="0" applyFont="1" applyBorder="1" applyAlignment="1">
      <alignment vertical="center"/>
    </xf>
    <xf numFmtId="0" fontId="41" fillId="4" borderId="31" xfId="0" applyFont="1" applyFill="1" applyBorder="1" applyAlignment="1" applyProtection="1">
      <alignment horizontal="center" vertical="center"/>
      <protection hidden="1"/>
    </xf>
    <xf numFmtId="0" fontId="31" fillId="2" borderId="7" xfId="0" applyFont="1" applyFill="1" applyBorder="1" applyAlignment="1" applyProtection="1">
      <alignment vertical="center"/>
      <protection hidden="1"/>
    </xf>
    <xf numFmtId="0" fontId="0" fillId="0" borderId="1"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182" fontId="57" fillId="9" borderId="36" xfId="0" applyNumberFormat="1" applyFont="1" applyFill="1" applyBorder="1" applyAlignment="1">
      <alignment horizontal="center" vertical="center"/>
    </xf>
    <xf numFmtId="182" fontId="57" fillId="9" borderId="50" xfId="0" applyNumberFormat="1" applyFont="1" applyFill="1" applyBorder="1" applyAlignment="1">
      <alignment horizontal="center" vertical="center"/>
    </xf>
    <xf numFmtId="176" fontId="31" fillId="8" borderId="23" xfId="0" applyNumberFormat="1" applyFont="1" applyFill="1" applyBorder="1" applyAlignment="1" applyProtection="1">
      <alignment horizontal="center" vertical="center"/>
      <protection hidden="1"/>
    </xf>
    <xf numFmtId="0" fontId="31" fillId="8" borderId="23" xfId="0" applyFont="1" applyFill="1" applyBorder="1" applyAlignment="1">
      <alignment vertical="center"/>
    </xf>
    <xf numFmtId="0" fontId="41" fillId="3" borderId="31" xfId="0" applyFont="1" applyFill="1" applyBorder="1" applyAlignment="1">
      <alignment horizontal="center" vertical="center"/>
    </xf>
    <xf numFmtId="0" fontId="41" fillId="3" borderId="31" xfId="0" applyFont="1" applyFill="1" applyBorder="1" applyAlignment="1">
      <alignment vertical="center"/>
    </xf>
    <xf numFmtId="182" fontId="31" fillId="9" borderId="11" xfId="0" applyNumberFormat="1" applyFont="1" applyFill="1" applyBorder="1" applyAlignment="1">
      <alignment horizontal="center" vertical="center"/>
    </xf>
    <xf numFmtId="182" fontId="43" fillId="9" borderId="12" xfId="0" applyNumberFormat="1" applyFont="1" applyFill="1" applyBorder="1" applyAlignment="1">
      <alignment horizontal="center" vertical="center"/>
    </xf>
    <xf numFmtId="0" fontId="41" fillId="3" borderId="23" xfId="0" applyFont="1" applyFill="1" applyBorder="1" applyAlignment="1">
      <alignment horizontal="center" vertical="center"/>
    </xf>
    <xf numFmtId="176" fontId="31" fillId="8" borderId="27" xfId="0" applyNumberFormat="1" applyFont="1" applyFill="1" applyBorder="1" applyAlignment="1" applyProtection="1">
      <alignment horizontal="center" vertical="center"/>
      <protection hidden="1"/>
    </xf>
    <xf numFmtId="176" fontId="31" fillId="8" borderId="28" xfId="0" applyNumberFormat="1" applyFont="1" applyFill="1" applyBorder="1" applyAlignment="1" applyProtection="1">
      <alignment horizontal="center" vertical="center"/>
      <protection hidden="1"/>
    </xf>
    <xf numFmtId="0" fontId="0" fillId="0" borderId="28" xfId="0" applyBorder="1" applyAlignment="1">
      <alignment horizontal="center" vertical="center"/>
    </xf>
    <xf numFmtId="0" fontId="31" fillId="9" borderId="27" xfId="0" applyFont="1" applyFill="1" applyBorder="1" applyAlignment="1">
      <alignment vertical="center"/>
    </xf>
    <xf numFmtId="0" fontId="31" fillId="9" borderId="28" xfId="0" applyFont="1" applyFill="1" applyBorder="1" applyAlignment="1">
      <alignment vertical="center"/>
    </xf>
    <xf numFmtId="0" fontId="21" fillId="2" borderId="0"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41" fillId="3" borderId="23" xfId="0" applyFont="1" applyFill="1" applyBorder="1" applyAlignment="1" applyProtection="1">
      <alignment horizontal="center" vertical="center"/>
      <protection hidden="1"/>
    </xf>
    <xf numFmtId="0" fontId="41" fillId="3" borderId="27" xfId="0" applyFont="1" applyFill="1" applyBorder="1" applyAlignment="1" applyProtection="1">
      <alignment horizontal="center" vertical="center"/>
      <protection hidden="1"/>
    </xf>
    <xf numFmtId="0" fontId="43" fillId="0" borderId="28" xfId="0" applyFont="1" applyBorder="1" applyAlignment="1">
      <alignment vertical="center"/>
    </xf>
    <xf numFmtId="0" fontId="58" fillId="2" borderId="23" xfId="0" applyFont="1" applyFill="1" applyBorder="1" applyAlignment="1" applyProtection="1">
      <alignment horizontal="left" vertical="center"/>
      <protection hidden="1"/>
    </xf>
    <xf numFmtId="0" fontId="8" fillId="2" borderId="9" xfId="0" applyFont="1" applyFill="1" applyBorder="1" applyAlignment="1" applyProtection="1">
      <alignment horizontal="right" vertical="center"/>
      <protection locked="0"/>
    </xf>
    <xf numFmtId="0" fontId="8" fillId="2" borderId="0" xfId="0" applyFont="1" applyFill="1" applyBorder="1" applyAlignment="1">
      <alignment horizontal="right" vertical="center"/>
    </xf>
    <xf numFmtId="0" fontId="8" fillId="2" borderId="0" xfId="0" applyFont="1" applyFill="1" applyBorder="1" applyAlignment="1" applyProtection="1">
      <alignment horizontal="left" vertical="center" wrapText="1"/>
      <protection locked="0"/>
    </xf>
    <xf numFmtId="0" fontId="0" fillId="0" borderId="0" xfId="0" applyAlignment="1">
      <alignment horizontal="left" vertical="center"/>
    </xf>
    <xf numFmtId="0" fontId="8" fillId="2"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22" xfId="0" applyBorder="1" applyAlignment="1">
      <alignment horizontal="center" vertical="center"/>
    </xf>
    <xf numFmtId="0" fontId="16" fillId="2"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37" fillId="5" borderId="5" xfId="0" applyFont="1" applyFill="1" applyBorder="1" applyAlignment="1" applyProtection="1">
      <alignment horizontal="center" vertical="center"/>
      <protection locked="0"/>
    </xf>
    <xf numFmtId="0" fontId="37" fillId="5"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6" fillId="2" borderId="0" xfId="0" applyFont="1" applyFill="1" applyBorder="1" applyAlignment="1" applyProtection="1">
      <alignment horizontal="left" vertical="center" wrapText="1"/>
      <protection locked="0"/>
    </xf>
    <xf numFmtId="0" fontId="36" fillId="2" borderId="10"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center" vertical="center"/>
      <protection locked="0"/>
    </xf>
    <xf numFmtId="0" fontId="11" fillId="2" borderId="22" xfId="0" applyFont="1" applyFill="1" applyBorder="1" applyAlignment="1">
      <alignment horizontal="center" vertical="center"/>
    </xf>
  </cellXfs>
  <cellStyles count="13">
    <cellStyle name="一般" xfId="0" builtinId="0"/>
    <cellStyle name="一般 2" xfId="1" xr:uid="{00000000-0005-0000-0000-000001000000}"/>
    <cellStyle name="一般 2 2" xfId="6" xr:uid="{00000000-0005-0000-0000-000002000000}"/>
    <cellStyle name="一般 3" xfId="7" xr:uid="{00000000-0005-0000-0000-000003000000}"/>
    <cellStyle name="一般 4" xfId="2" xr:uid="{00000000-0005-0000-0000-000004000000}"/>
    <cellStyle name="一般_Health程式_0410" xfId="11" xr:uid="{00000000-0005-0000-0000-000005000000}"/>
    <cellStyle name="千分位" xfId="10" builtinId="3"/>
    <cellStyle name="千分位 2" xfId="3" xr:uid="{00000000-0005-0000-0000-000007000000}"/>
    <cellStyle name="千分位 2 2" xfId="9" xr:uid="{00000000-0005-0000-0000-000008000000}"/>
    <cellStyle name="千分位 3" xfId="5" xr:uid="{00000000-0005-0000-0000-000009000000}"/>
    <cellStyle name="貨幣" xfId="12" builtinId="4"/>
    <cellStyle name="貨幣 2" xfId="4" xr:uid="{00000000-0005-0000-0000-00000B000000}"/>
    <cellStyle name="貨幣 3" xfId="8" xr:uid="{00000000-0005-0000-0000-00000C000000}"/>
  </cellStyles>
  <dxfs count="0"/>
  <tableStyles count="0" defaultTableStyle="TableStyleMedium2" defaultPivotStyle="PivotStyleLight16"/>
  <colors>
    <mruColors>
      <color rgb="FFF68621"/>
      <color rgb="FF0000FF"/>
      <color rgb="FF0033CC"/>
      <color rgb="FFE35205"/>
      <color rgb="FFFF5050"/>
      <color rgb="FF00AAE0"/>
      <color rgb="FF000066"/>
      <color rgb="FF595959"/>
      <color rgb="FF006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326573</xdr:colOff>
      <xdr:row>25</xdr:row>
      <xdr:rowOff>190500</xdr:rowOff>
    </xdr:from>
    <xdr:to>
      <xdr:col>6</xdr:col>
      <xdr:colOff>1129393</xdr:colOff>
      <xdr:row>26</xdr:row>
      <xdr:rowOff>610737</xdr:rowOff>
    </xdr:to>
    <xdr:pic>
      <xdr:nvPicPr>
        <xdr:cNvPr id="6" name="圖片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73" y="12504964"/>
          <a:ext cx="10273391" cy="1195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325521</xdr:colOff>
      <xdr:row>33</xdr:row>
      <xdr:rowOff>89064</xdr:rowOff>
    </xdr:from>
    <xdr:to>
      <xdr:col>10</xdr:col>
      <xdr:colOff>1728104</xdr:colOff>
      <xdr:row>78</xdr:row>
      <xdr:rowOff>45864</xdr:rowOff>
    </xdr:to>
    <xdr:pic>
      <xdr:nvPicPr>
        <xdr:cNvPr id="3" name="圖片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25521" y="23278109"/>
          <a:ext cx="16490431" cy="11334846"/>
        </a:xfrm>
        <a:prstGeom prst="rect">
          <a:avLst/>
        </a:prstGeom>
      </xdr:spPr>
    </xdr:pic>
    <xdr:clientData/>
  </xdr:twoCellAnchor>
  <xdr:twoCellAnchor editAs="oneCell">
    <xdr:from>
      <xdr:col>0</xdr:col>
      <xdr:colOff>136072</xdr:colOff>
      <xdr:row>77</xdr:row>
      <xdr:rowOff>149678</xdr:rowOff>
    </xdr:from>
    <xdr:to>
      <xdr:col>10</xdr:col>
      <xdr:colOff>1781319</xdr:colOff>
      <xdr:row>115</xdr:row>
      <xdr:rowOff>54429</xdr:rowOff>
    </xdr:to>
    <xdr:pic>
      <xdr:nvPicPr>
        <xdr:cNvPr id="5" name="圖片 4">
          <a:extLst>
            <a:ext uri="{FF2B5EF4-FFF2-40B4-BE49-F238E27FC236}">
              <a16:creationId xmlns:a16="http://schemas.microsoft.com/office/drawing/2014/main" id="{361FE79E-BB69-2781-E2DC-0E25EC2BF2C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6072" y="32616321"/>
          <a:ext cx="16708354" cy="76608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47651</xdr:colOff>
      <xdr:row>29</xdr:row>
      <xdr:rowOff>19058</xdr:rowOff>
    </xdr:from>
    <xdr:to>
      <xdr:col>14</xdr:col>
      <xdr:colOff>104257</xdr:colOff>
      <xdr:row>32</xdr:row>
      <xdr:rowOff>118601</xdr:rowOff>
    </xdr:to>
    <xdr:pic>
      <xdr:nvPicPr>
        <xdr:cNvPr id="4" name="圖片 16">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631" y="10176518"/>
          <a:ext cx="1624149" cy="71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1"/>
  <dimension ref="A1:AY422"/>
  <sheetViews>
    <sheetView tabSelected="1" zoomScale="70" zoomScaleNormal="70" workbookViewId="0">
      <selection activeCell="I16" sqref="I16"/>
    </sheetView>
  </sheetViews>
  <sheetFormatPr defaultColWidth="9" defaultRowHeight="15.75"/>
  <cols>
    <col min="1" max="1" width="23" style="92" bestFit="1" customWidth="1"/>
    <col min="2" max="2" width="20.75" style="92" customWidth="1"/>
    <col min="3" max="3" width="31.375" style="92" bestFit="1" customWidth="1"/>
    <col min="4" max="4" width="18.125" style="92" customWidth="1"/>
    <col min="5" max="5" width="40" style="92" customWidth="1"/>
    <col min="6" max="7" width="9" style="92"/>
    <col min="8" max="8" width="22" style="92" customWidth="1"/>
    <col min="9" max="9" width="32.875" style="92" bestFit="1" customWidth="1"/>
    <col min="10" max="10" width="9" style="92"/>
    <col min="11" max="11" width="16.125" style="92" customWidth="1"/>
    <col min="12" max="51" width="9" style="5"/>
    <col min="52" max="16384" width="9" style="92"/>
  </cols>
  <sheetData>
    <row r="1" spans="1:11" ht="36.75" thickBot="1">
      <c r="A1" s="230" t="s">
        <v>139</v>
      </c>
      <c r="B1" s="231"/>
      <c r="C1" s="231"/>
      <c r="D1" s="231"/>
      <c r="E1" s="231"/>
      <c r="F1" s="231"/>
      <c r="G1" s="231"/>
      <c r="H1" s="231"/>
      <c r="I1" s="231"/>
      <c r="J1" s="231"/>
      <c r="K1" s="231"/>
    </row>
    <row r="2" spans="1:11" ht="28.5" thickTop="1" thickBot="1">
      <c r="A2" s="232" t="s">
        <v>24</v>
      </c>
      <c r="B2" s="233"/>
      <c r="C2" s="233"/>
      <c r="D2" s="233"/>
      <c r="E2" s="233"/>
      <c r="F2" s="233"/>
      <c r="G2" s="233"/>
      <c r="H2" s="233"/>
      <c r="I2" s="233"/>
      <c r="J2" s="233"/>
      <c r="K2" s="234"/>
    </row>
    <row r="3" spans="1:11" ht="20.25">
      <c r="A3" s="235" t="s">
        <v>1</v>
      </c>
      <c r="B3" s="236"/>
      <c r="C3" s="236"/>
      <c r="D3" s="120"/>
      <c r="E3" s="120"/>
      <c r="F3" s="120"/>
      <c r="G3" s="120"/>
      <c r="H3" s="121" t="s">
        <v>25</v>
      </c>
      <c r="I3" s="237">
        <f ca="1">TODAY()</f>
        <v>45322</v>
      </c>
      <c r="J3" s="238"/>
      <c r="K3" s="226" t="s">
        <v>149</v>
      </c>
    </row>
    <row r="4" spans="1:11" ht="18.75">
      <c r="A4" s="122"/>
      <c r="B4" s="123"/>
      <c r="C4" s="123"/>
      <c r="D4" s="124"/>
      <c r="E4" s="124"/>
      <c r="F4" s="124"/>
      <c r="G4" s="124"/>
      <c r="H4" s="124"/>
      <c r="I4" s="124"/>
      <c r="J4" s="124"/>
      <c r="K4" s="225" t="s">
        <v>150</v>
      </c>
    </row>
    <row r="5" spans="1:11" ht="27">
      <c r="A5" s="126" t="s">
        <v>27</v>
      </c>
      <c r="B5" s="124"/>
      <c r="C5" s="124"/>
      <c r="D5" s="124"/>
      <c r="E5" s="124"/>
      <c r="F5" s="124"/>
      <c r="G5" s="124"/>
      <c r="H5" s="124"/>
      <c r="I5" s="124"/>
      <c r="J5" s="124"/>
      <c r="K5" s="125"/>
    </row>
    <row r="6" spans="1:11" ht="19.5" thickBot="1">
      <c r="A6" s="127" t="s">
        <v>4</v>
      </c>
      <c r="B6" s="124"/>
      <c r="C6" s="124"/>
      <c r="D6" s="124"/>
      <c r="E6" s="124"/>
      <c r="F6" s="124"/>
      <c r="G6" s="124"/>
      <c r="H6" s="128"/>
      <c r="I6" s="129"/>
      <c r="J6" s="124"/>
      <c r="K6" s="130"/>
    </row>
    <row r="7" spans="1:11" ht="19.5" thickBot="1">
      <c r="A7" s="195" t="s">
        <v>10</v>
      </c>
      <c r="B7" s="53" t="s">
        <v>11</v>
      </c>
      <c r="C7" s="131"/>
      <c r="D7" s="194" t="s">
        <v>28</v>
      </c>
      <c r="E7" s="53">
        <v>70</v>
      </c>
      <c r="F7" s="124"/>
      <c r="G7" s="124"/>
      <c r="H7" s="124"/>
      <c r="I7" s="123"/>
      <c r="J7" s="131"/>
      <c r="K7" s="132"/>
    </row>
    <row r="8" spans="1:11" ht="19.5" thickBot="1">
      <c r="A8" s="195" t="s">
        <v>29</v>
      </c>
      <c r="B8" s="53" t="s">
        <v>136</v>
      </c>
      <c r="C8" s="131"/>
      <c r="D8" s="194" t="s">
        <v>30</v>
      </c>
      <c r="E8" s="53">
        <v>7</v>
      </c>
      <c r="F8" s="124"/>
      <c r="G8" s="124"/>
      <c r="H8" s="124"/>
      <c r="I8" s="123"/>
      <c r="J8" s="131"/>
      <c r="K8" s="132"/>
    </row>
    <row r="9" spans="1:11" ht="19.5" thickBot="1">
      <c r="A9" s="195" t="s">
        <v>16</v>
      </c>
      <c r="B9" s="53" t="s">
        <v>124</v>
      </c>
      <c r="C9" s="131"/>
      <c r="D9" s="194" t="s">
        <v>31</v>
      </c>
      <c r="E9" s="53">
        <v>20</v>
      </c>
      <c r="F9" s="133" t="str">
        <f>IF(OR(E9&gt;31,E9&lt;1),"**日期有誤,請重新輸入"," ")</f>
        <v xml:space="preserve"> </v>
      </c>
      <c r="G9" s="124"/>
      <c r="H9" s="124"/>
      <c r="I9" s="123"/>
      <c r="J9" s="131"/>
      <c r="K9" s="132"/>
    </row>
    <row r="10" spans="1:11" ht="19.5" thickBot="1">
      <c r="A10" s="134"/>
      <c r="B10" s="124"/>
      <c r="C10" s="135" t="s">
        <v>2</v>
      </c>
      <c r="D10" s="194" t="s">
        <v>8</v>
      </c>
      <c r="E10" s="136">
        <f ca="1">ACT_Core!S5</f>
        <v>43</v>
      </c>
      <c r="F10" s="133" t="str">
        <f ca="1">IF(OR(E10&gt;65,E10&lt;16),"**投保年齡不符,投保年齡16~65歲"," ")</f>
        <v xml:space="preserve"> </v>
      </c>
      <c r="G10" s="124"/>
      <c r="H10" s="124"/>
      <c r="I10" s="194"/>
      <c r="J10" s="131"/>
      <c r="K10" s="132"/>
    </row>
    <row r="11" spans="1:11" ht="18.75">
      <c r="A11" s="134"/>
      <c r="B11" s="137"/>
      <c r="C11" s="138"/>
      <c r="D11" s="131"/>
      <c r="E11" s="139" t="s">
        <v>148</v>
      </c>
      <c r="F11" s="131"/>
      <c r="G11" s="131"/>
      <c r="H11" s="239" t="s">
        <v>9</v>
      </c>
      <c r="I11" s="239"/>
      <c r="J11" s="239"/>
      <c r="K11" s="240"/>
    </row>
    <row r="12" spans="1:11" ht="27.75" thickBot="1">
      <c r="A12" s="126" t="s">
        <v>12</v>
      </c>
      <c r="B12" s="124"/>
      <c r="C12" s="124"/>
      <c r="D12" s="124"/>
      <c r="E12" s="124"/>
      <c r="F12" s="124"/>
      <c r="G12" s="124"/>
      <c r="H12" s="239"/>
      <c r="I12" s="239"/>
      <c r="J12" s="239"/>
      <c r="K12" s="240"/>
    </row>
    <row r="13" spans="1:11" ht="21" thickTop="1">
      <c r="A13" s="140" t="s">
        <v>0</v>
      </c>
      <c r="B13" s="141" t="s">
        <v>141</v>
      </c>
      <c r="C13" s="142"/>
      <c r="D13" s="142"/>
      <c r="E13" s="142"/>
      <c r="F13" s="142"/>
      <c r="G13" s="142"/>
      <c r="H13" s="142"/>
      <c r="I13" s="142"/>
      <c r="J13" s="142"/>
      <c r="K13" s="143"/>
    </row>
    <row r="14" spans="1:11" ht="20.25">
      <c r="A14" s="144" t="s">
        <v>21</v>
      </c>
      <c r="B14" s="145" t="s">
        <v>140</v>
      </c>
      <c r="C14" s="124"/>
      <c r="D14" s="124"/>
      <c r="E14" s="124"/>
      <c r="F14" s="124"/>
      <c r="G14" s="124"/>
      <c r="H14" s="124"/>
      <c r="I14" s="124"/>
      <c r="J14" s="124"/>
      <c r="K14" s="130"/>
    </row>
    <row r="15" spans="1:11" ht="21" thickBot="1">
      <c r="A15" s="134"/>
      <c r="B15" s="145"/>
      <c r="C15" s="124"/>
      <c r="D15" s="124"/>
      <c r="E15" s="146"/>
      <c r="F15" s="124"/>
      <c r="G15" s="124"/>
      <c r="H15" s="124"/>
      <c r="I15" s="124"/>
      <c r="J15" s="124"/>
      <c r="K15" s="130"/>
    </row>
    <row r="16" spans="1:11" ht="37.5" customHeight="1" thickBot="1">
      <c r="A16" s="246" t="s">
        <v>22</v>
      </c>
      <c r="B16" s="247"/>
      <c r="C16" s="136" t="s">
        <v>32</v>
      </c>
      <c r="D16" s="147"/>
      <c r="E16" s="124"/>
      <c r="F16" s="148"/>
      <c r="G16" s="196"/>
      <c r="H16" s="149" t="s">
        <v>33</v>
      </c>
      <c r="I16" s="53" t="s">
        <v>151</v>
      </c>
      <c r="J16" s="124"/>
      <c r="K16" s="132"/>
    </row>
    <row r="17" spans="1:51" s="155" customFormat="1" ht="44.25" customHeight="1" thickBot="1">
      <c r="A17" s="248" t="s">
        <v>23</v>
      </c>
      <c r="B17" s="249"/>
      <c r="C17" s="241" t="s">
        <v>146</v>
      </c>
      <c r="D17" s="242"/>
      <c r="E17" s="242"/>
      <c r="F17" s="150"/>
      <c r="G17" s="151"/>
      <c r="H17" s="152"/>
      <c r="I17" s="204" t="str">
        <f>IF(I16="月繳","月繳首期須繳交2個月保費","")</f>
        <v/>
      </c>
      <c r="J17" s="150"/>
      <c r="K17" s="153"/>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row>
    <row r="18" spans="1:51" ht="37.5" customHeight="1" thickBot="1">
      <c r="A18" s="228" t="s">
        <v>144</v>
      </c>
      <c r="B18" s="250"/>
      <c r="C18" s="119">
        <v>300000</v>
      </c>
      <c r="D18" s="156" t="str">
        <f ca="1">IF(AND(E10&gt;=16,E10&lt;=50,C18&lt;300000),"16歲至50歲，最低投保金額為30萬",IF(AND(E10&gt;=16,E10&lt;=50,OR(B9="1級",B9="2級",B9="3級",B9="4級"),C18&gt;2000000),"16歲至50歲，職業等級1-4級，最高投保金額為200萬",IF(AND(E10&gt;=16,E10&lt;=50,OR(B9="5級",B9="6級"),C18&gt;500000),"16歲至50歲，職業等級5-6級，最高投保金額為50萬",IF(AND(E10&gt;=51,E10&lt;=60,C18&lt;300000),"51歲至60歲，最低投保金額為30萬",IF(AND(E10&gt;=51,E10&lt;=60,OR(B9="1級",B9="2級",B9="3級",B9="4級"),C18&gt;1500000),"51歲至60歲，職業等級1-4級，最高投保金額為150萬",IF(AND(E10&gt;=51,E10&lt;=60,OR(B9="5級",B9="6級"),C18&gt;500000),"51歲至60歲，職業等級5-6級，最高投保金額為50萬",IF(AND(E10&gt;=61,E10&lt;=65,C18&lt;300000),"61歲至65歲，最低投保金額為30萬",IF(AND(E10&gt;=61,E10&lt;=65,OR(B9="1級",B9="2級",B9="3級",B9="4級"),C18&gt;1000000),"61歲至65歲，職業等級1-4級，最高投保金額為100萬",IF(AND(E10&gt;=61,E10&lt;=65,OR(B9="5級",B9="6級"),C18&gt;500000),"61歲至65歲，職業等級5-6級，最高投保金額為50萬"," ")))))))))</f>
        <v xml:space="preserve"> </v>
      </c>
      <c r="E18" s="124"/>
      <c r="F18" s="243" t="s">
        <v>138</v>
      </c>
      <c r="G18" s="244"/>
      <c r="H18" s="245"/>
      <c r="I18" s="157">
        <f ca="1">IF(AND(F10=" ",D18=" ",D19=" "),ACT_Core!V11,"不符合投保規則")</f>
        <v>7251</v>
      </c>
      <c r="J18" s="131"/>
      <c r="K18" s="132"/>
    </row>
    <row r="19" spans="1:51" ht="37.5" customHeight="1" thickBot="1">
      <c r="A19" s="251" t="s">
        <v>145</v>
      </c>
      <c r="B19" s="252"/>
      <c r="C19" s="186">
        <v>50000</v>
      </c>
      <c r="D19" s="202" t="str">
        <f ca="1">IF(AND(E10&gt;=16,E10&lt;=50,C19&lt;5000),"16歲至50歲，最低投保金額為5千",IF(AND(E10&gt;=16,E10&lt;=50,OR(B9="1級",B9="2級",B9="3級",B9="4級"),C19&gt;50000),"16歲至50歲，職業等級1-4級，最高投保金額為5萬",IF(AND(E10&gt;=16,E10&lt;=50,OR(B9="5級",B9="6級"),C19&gt;10000),"16歲至50歲，職業等級5-6級，最高投保金額為1萬",IF(AND(E10&gt;=51,E10&lt;=60,C19&lt;5000),"51歲至60歲，最低投保金額為5千",IF(AND(E10&gt;=51,E10&lt;=60,OR(B9="1級",B9="2級",B9="3級",B9="4級"),C19&gt;40000),"51歲至60歲，職業等級1-4級，最高投保金額為4萬",IF(AND(E10&gt;=51,E10&lt;=60,OR(B9="5級",B9="6級"),C19&gt;10000),"51歲至60歲，職業等級5-6級，最高投保金額為1萬",IF(AND(E10&gt;=61,E10&lt;=65,C19&lt;5000),"61歲至65歲，最低投保金額為5千",IF(AND(E10&gt;=61,E10&lt;=65,OR(B9="1級",B9="2級",B9="3級",B9="4級"),C19&gt;30000),"61歲至65歲，職業等級1-4級，最高投保金額為3萬",IF(AND(E10&gt;=61,E10&lt;=65,OR(B9="5級",B9="6級"),C19&gt;10000),"61歲至65歲，職業等級5-6級，最高投保金額為1萬"," ")))))))))</f>
        <v xml:space="preserve"> </v>
      </c>
      <c r="E19" s="160"/>
      <c r="F19" s="159"/>
      <c r="G19" s="203"/>
      <c r="H19" s="203"/>
      <c r="I19" s="227" t="str">
        <f ca="1" xml:space="preserve"> IF(I18&lt;2000,"「每期所繳保險費」低於核保規則限制，請調整投保內容","")</f>
        <v/>
      </c>
      <c r="J19" s="159"/>
      <c r="K19" s="161"/>
    </row>
    <row r="20" spans="1:51" ht="37.5" hidden="1" customHeight="1" thickBot="1">
      <c r="A20" s="228" t="s">
        <v>135</v>
      </c>
      <c r="B20" s="229"/>
      <c r="C20" s="201">
        <v>0</v>
      </c>
      <c r="D20" s="198" t="str">
        <f ca="1">IF(E10&gt;65,"最高投保年齡為65歲",IF(AND(E10&gt;=3,E10&lt;=55,C20&lt;500),"3歲至55歲，最低投保金額為500元",IF(AND(E10&gt;=3,E10&lt;=55,C20&gt;2000),"3歲至55歲，最高投保金額為2000元",IF(AND(E10&gt;=56,E10&lt;=65,C20&lt;500),"56歲至65歲，最低投保金額為500元",IF(AND(E10&gt;=56,E10&lt;=65,C20&gt;1000),"56歲至65歲，最高投保金額為1000元"," ")))))</f>
        <v>3歲至55歲，最低投保金額為500元</v>
      </c>
      <c r="E20" s="124"/>
      <c r="F20" s="131"/>
      <c r="G20" s="147"/>
      <c r="H20" s="147"/>
      <c r="I20" s="158"/>
      <c r="J20" s="131"/>
      <c r="K20" s="132"/>
    </row>
    <row r="21" spans="1:51" ht="37.5" hidden="1" customHeight="1" thickBot="1">
      <c r="A21" s="184"/>
      <c r="B21" s="185" t="s">
        <v>125</v>
      </c>
      <c r="C21" s="186">
        <v>0</v>
      </c>
      <c r="D21" s="199" t="str">
        <f ca="1">IF(E10&gt;65,"最高投保年齡為65歲",IF(AND(E10&gt;=3,E10&lt;=49,C21&lt;100000),"3歲至49歲，最低投保金額為10萬元",IF(AND(E10&gt;=3,E10&lt;=49,C21&gt;2000000),"3歲至49歲，最高投保金額為200萬元",IF(AND(E10&gt;=50,E10&lt;=65,C21&lt;100000),"50歲至65歲，最低投保金額為10萬元",IF(AND(E10&gt;=50,E10&lt;=65,C21&gt;1000000),"50歲至65歲，最高投保金額為100萬元"," ")))))</f>
        <v>3歲至49歲，最低投保金額為10萬元</v>
      </c>
      <c r="E21" s="160"/>
      <c r="F21" s="159"/>
      <c r="G21" s="159"/>
      <c r="H21" s="159"/>
      <c r="I21" s="159"/>
      <c r="J21" s="159"/>
      <c r="K21" s="161"/>
    </row>
    <row r="22" spans="1:51" s="200" customFormat="1" ht="16.5" thickTop="1"/>
    <row r="23" spans="1:51" s="200" customFormat="1"/>
    <row r="24" spans="1:51" s="200" customFormat="1"/>
    <row r="25" spans="1:51" s="200" customFormat="1"/>
    <row r="26" spans="1:51" s="200" customFormat="1"/>
    <row r="27" spans="1:51" s="200" customFormat="1"/>
    <row r="28" spans="1:51" s="200" customFormat="1"/>
    <row r="29" spans="1:51" s="200" customFormat="1"/>
    <row r="30" spans="1:51" s="200" customFormat="1"/>
    <row r="31" spans="1:51" s="200" customFormat="1"/>
    <row r="32" spans="1:51" s="200" customFormat="1"/>
    <row r="33" s="200" customFormat="1"/>
    <row r="34" s="200" customFormat="1"/>
    <row r="35" s="5" customFormat="1"/>
    <row r="36" s="5" customFormat="1"/>
    <row r="37" s="5" customFormat="1"/>
    <row r="38" s="5" customFormat="1"/>
    <row r="39" s="5" customFormat="1"/>
    <row r="40" s="5" customFormat="1"/>
    <row r="41" s="5" customFormat="1"/>
    <row r="42" s="5" customFormat="1"/>
    <row r="43" s="5" customFormat="1"/>
    <row r="44" s="5" customFormat="1"/>
    <row r="45" s="5" customFormat="1"/>
    <row r="46" s="5" customFormat="1"/>
    <row r="47" s="5" customFormat="1"/>
    <row r="48"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row r="212" s="5" customFormat="1"/>
    <row r="213" s="5" customFormat="1"/>
    <row r="214" s="5" customFormat="1"/>
    <row r="215" s="5" customFormat="1"/>
    <row r="216" s="5" customFormat="1"/>
    <row r="217" s="5" customFormat="1"/>
    <row r="218" s="5" customFormat="1"/>
    <row r="219" s="5" customFormat="1"/>
    <row r="220" s="5" customFormat="1"/>
    <row r="221" s="5" customFormat="1"/>
    <row r="222" s="5" customFormat="1"/>
    <row r="223" s="5" customFormat="1"/>
    <row r="224" s="5" customFormat="1"/>
    <row r="225" s="5" customFormat="1"/>
    <row r="226" s="5" customFormat="1"/>
    <row r="227" s="5" customFormat="1"/>
    <row r="228" s="5" customFormat="1"/>
    <row r="229" s="5" customFormat="1"/>
    <row r="230" s="5" customFormat="1"/>
    <row r="231" s="5" customFormat="1"/>
    <row r="232" s="5" customFormat="1"/>
    <row r="233" s="5" customFormat="1"/>
    <row r="234" s="5" customFormat="1"/>
    <row r="235" s="5" customFormat="1"/>
    <row r="236" s="5" customFormat="1"/>
    <row r="237" s="5" customFormat="1"/>
    <row r="238" s="5" customFormat="1"/>
    <row r="239" s="5" customFormat="1"/>
    <row r="240" s="5" customFormat="1"/>
    <row r="241" s="5" customFormat="1"/>
    <row r="242" s="5" customFormat="1"/>
    <row r="243" s="5" customFormat="1"/>
    <row r="244" s="5" customFormat="1"/>
    <row r="245" s="5" customFormat="1"/>
    <row r="246" s="5" customFormat="1"/>
    <row r="247" s="5" customFormat="1"/>
    <row r="248" s="5" customFormat="1"/>
    <row r="249" s="5" customFormat="1"/>
    <row r="250" s="5" customFormat="1"/>
    <row r="251" s="5" customFormat="1"/>
    <row r="252" s="5" customFormat="1"/>
    <row r="253" s="5" customFormat="1"/>
    <row r="254" s="5" customFormat="1"/>
    <row r="255" s="5" customFormat="1"/>
    <row r="256" s="5" customFormat="1"/>
    <row r="257" s="5" customFormat="1"/>
    <row r="258" s="5" customFormat="1"/>
    <row r="259" s="5" customFormat="1"/>
    <row r="260" s="5" customFormat="1"/>
    <row r="261" s="5" customFormat="1"/>
    <row r="262" s="5" customFormat="1"/>
    <row r="263" s="5" customFormat="1"/>
    <row r="264" s="5" customFormat="1"/>
    <row r="265" s="5" customFormat="1"/>
    <row r="266" s="5" customFormat="1"/>
    <row r="267" s="5" customFormat="1"/>
    <row r="268" s="5" customFormat="1"/>
    <row r="269" s="5" customFormat="1"/>
    <row r="270" s="5" customFormat="1"/>
    <row r="271" s="5" customFormat="1"/>
    <row r="272" s="5" customFormat="1"/>
    <row r="273" s="5" customFormat="1"/>
    <row r="274" s="5" customFormat="1"/>
    <row r="275" s="5" customFormat="1"/>
    <row r="276" s="5" customFormat="1"/>
    <row r="277" s="5" customFormat="1"/>
    <row r="278" s="5" customFormat="1"/>
    <row r="279" s="5" customFormat="1"/>
    <row r="280" s="5" customFormat="1"/>
    <row r="281" s="5" customFormat="1"/>
    <row r="282" s="5" customFormat="1"/>
    <row r="283" s="5" customFormat="1"/>
    <row r="284" s="5" customFormat="1"/>
    <row r="285" s="5" customFormat="1"/>
    <row r="286" s="5" customFormat="1"/>
    <row r="287" s="5" customFormat="1"/>
    <row r="288" s="5" customFormat="1"/>
    <row r="289" s="5" customFormat="1"/>
    <row r="290" s="5" customFormat="1"/>
    <row r="291" s="5" customFormat="1"/>
    <row r="292" s="5" customFormat="1"/>
    <row r="293" s="5" customFormat="1"/>
    <row r="294" s="5" customFormat="1"/>
    <row r="295" s="5" customFormat="1"/>
    <row r="296" s="5" customFormat="1"/>
    <row r="297" s="5" customFormat="1"/>
    <row r="298" s="5" customFormat="1"/>
    <row r="299" s="5" customFormat="1"/>
    <row r="300" s="5" customFormat="1"/>
    <row r="301" s="5" customFormat="1"/>
    <row r="302" s="5" customFormat="1"/>
    <row r="303" s="5" customFormat="1"/>
    <row r="304" s="5" customFormat="1"/>
    <row r="305" s="5" customFormat="1"/>
    <row r="306" s="5" customFormat="1"/>
    <row r="307" s="5" customFormat="1"/>
    <row r="308" s="5" customFormat="1"/>
    <row r="309" s="5" customFormat="1"/>
    <row r="310" s="5" customFormat="1"/>
    <row r="311" s="5" customFormat="1"/>
    <row r="312" s="5" customFormat="1"/>
    <row r="313" s="5" customFormat="1"/>
    <row r="314" s="5" customFormat="1"/>
    <row r="315" s="5" customFormat="1"/>
    <row r="316" s="5" customFormat="1"/>
    <row r="317" s="5" customFormat="1"/>
    <row r="318" s="5" customFormat="1"/>
    <row r="319" s="5" customFormat="1"/>
    <row r="320" s="5" customFormat="1"/>
    <row r="321" s="5" customFormat="1"/>
    <row r="322" s="5" customFormat="1"/>
    <row r="323" s="5" customFormat="1"/>
    <row r="324" s="5" customFormat="1"/>
    <row r="325" s="5" customFormat="1"/>
    <row r="326" s="5" customFormat="1"/>
    <row r="327" s="5" customFormat="1"/>
    <row r="328" s="5" customFormat="1"/>
    <row r="329" s="5" customFormat="1"/>
    <row r="330" s="5" customFormat="1"/>
    <row r="331" s="5" customFormat="1"/>
    <row r="332" s="5" customFormat="1"/>
    <row r="333" s="5" customFormat="1"/>
    <row r="334" s="5" customFormat="1"/>
    <row r="335" s="5" customFormat="1"/>
    <row r="336" s="5" customFormat="1"/>
    <row r="337" s="5" customFormat="1"/>
    <row r="338" s="5" customFormat="1"/>
    <row r="339" s="5" customFormat="1"/>
    <row r="340" s="5" customFormat="1"/>
    <row r="341" s="5" customFormat="1"/>
    <row r="342" s="5" customFormat="1"/>
    <row r="343" s="5" customFormat="1"/>
    <row r="344" s="5" customFormat="1"/>
    <row r="345" s="5" customFormat="1"/>
    <row r="346" s="5" customFormat="1"/>
    <row r="347" s="5" customFormat="1"/>
    <row r="348" s="5" customFormat="1"/>
    <row r="349" s="5" customFormat="1"/>
    <row r="350" s="5" customFormat="1"/>
    <row r="351" s="5" customFormat="1"/>
    <row r="352" s="5" customFormat="1"/>
    <row r="353" s="5" customFormat="1"/>
    <row r="354" s="5" customFormat="1"/>
    <row r="355" s="5" customFormat="1"/>
    <row r="356" s="5" customFormat="1"/>
    <row r="357" s="5" customFormat="1"/>
    <row r="358" s="5" customFormat="1"/>
    <row r="359" s="5" customFormat="1"/>
    <row r="360" s="5" customFormat="1"/>
    <row r="361" s="5" customFormat="1"/>
    <row r="362" s="5" customFormat="1"/>
    <row r="363" s="5" customFormat="1"/>
    <row r="364" s="5" customFormat="1"/>
    <row r="365" s="5" customFormat="1"/>
    <row r="366" s="5" customFormat="1"/>
    <row r="367" s="5" customFormat="1"/>
    <row r="368" s="5" customFormat="1"/>
    <row r="369" s="5" customFormat="1"/>
    <row r="370" s="5" customFormat="1"/>
    <row r="371" s="5" customFormat="1"/>
    <row r="372" s="5" customFormat="1"/>
    <row r="373" s="5" customFormat="1"/>
    <row r="374" s="5" customFormat="1"/>
    <row r="375" s="5" customFormat="1"/>
    <row r="376" s="5" customFormat="1"/>
    <row r="377" s="5" customFormat="1"/>
    <row r="378" s="5" customFormat="1"/>
    <row r="379" s="5" customFormat="1"/>
    <row r="380" s="5" customFormat="1"/>
    <row r="381" s="5" customFormat="1"/>
    <row r="382" s="5" customFormat="1"/>
    <row r="383" s="5" customFormat="1"/>
    <row r="384" s="5" customFormat="1"/>
    <row r="385" s="5" customFormat="1"/>
    <row r="386" s="5" customFormat="1"/>
    <row r="387" s="5" customFormat="1"/>
    <row r="388" s="5" customFormat="1"/>
    <row r="389" s="5" customFormat="1"/>
    <row r="390" s="5" customFormat="1"/>
    <row r="391" s="5" customFormat="1"/>
    <row r="392" s="5" customFormat="1"/>
    <row r="393" s="5" customFormat="1"/>
    <row r="394" s="5" customFormat="1"/>
    <row r="395" s="5" customFormat="1"/>
    <row r="396" s="5" customFormat="1"/>
    <row r="397" s="5" customFormat="1"/>
    <row r="398" s="5" customFormat="1"/>
    <row r="399" s="5" customFormat="1"/>
    <row r="400" s="5" customFormat="1"/>
    <row r="401" s="5" customFormat="1"/>
    <row r="402" s="5" customFormat="1"/>
    <row r="403" s="5" customFormat="1"/>
    <row r="404" s="5" customFormat="1"/>
    <row r="405" s="5" customFormat="1"/>
    <row r="406" s="5" customFormat="1"/>
    <row r="407" s="5" customFormat="1"/>
    <row r="408" s="5" customFormat="1"/>
    <row r="409" s="5" customFormat="1"/>
    <row r="410" s="5" customFormat="1"/>
    <row r="411" s="5" customFormat="1"/>
    <row r="412" s="5" customFormat="1"/>
    <row r="413" s="5" customFormat="1"/>
    <row r="414" s="5" customFormat="1"/>
    <row r="415" s="5" customFormat="1"/>
    <row r="416" s="5" customFormat="1"/>
    <row r="417" s="5" customFormat="1"/>
    <row r="418" s="5" customFormat="1"/>
    <row r="419" s="5" customFormat="1"/>
    <row r="420" s="5" customFormat="1"/>
    <row r="421" s="5" customFormat="1"/>
    <row r="422" s="5" customFormat="1"/>
  </sheetData>
  <sheetProtection algorithmName="SHA-512" hashValue="lL1SMYWOCbHJI6bMyXl1TAgnYiKKrAB9L9VLAorfMueTUR89qgfgXVPfwrPaAeG47VbxAdjkm2MkDveYwIuAxQ==" saltValue="NqUcUTnTMRg3qjK7iDFgNg==" spinCount="100000" sheet="1" selectLockedCells="1"/>
  <mergeCells count="12">
    <mergeCell ref="A20:B20"/>
    <mergeCell ref="A1:K1"/>
    <mergeCell ref="A2:K2"/>
    <mergeCell ref="A3:C3"/>
    <mergeCell ref="I3:J3"/>
    <mergeCell ref="H11:K12"/>
    <mergeCell ref="C17:E17"/>
    <mergeCell ref="F18:H18"/>
    <mergeCell ref="A16:B16"/>
    <mergeCell ref="A17:B17"/>
    <mergeCell ref="A18:B18"/>
    <mergeCell ref="A19:B19"/>
  </mergeCells>
  <phoneticPr fontId="15" type="noConversion"/>
  <dataValidations count="4">
    <dataValidation type="list" allowBlank="1" showInputMessage="1" showErrorMessage="1" sqref="B20 I16" xr:uid="{00000000-0002-0000-0000-000000000000}">
      <formula1>"月繳,季繳,半年繳,年繳"</formula1>
    </dataValidation>
    <dataValidation type="list" allowBlank="1" showInputMessage="1" showErrorMessage="1" sqref="B9" xr:uid="{00000000-0002-0000-0000-000001000000}">
      <formula1>"1級,2級,3級,4級,5級,6級"</formula1>
    </dataValidation>
    <dataValidation type="list" allowBlank="1" showInputMessage="1" showErrorMessage="1" sqref="B8" xr:uid="{00000000-0002-0000-0000-000002000000}">
      <formula1>"男性,女性"</formula1>
    </dataValidation>
    <dataValidation type="list" allowBlank="1" showInputMessage="1" showErrorMessage="1" sqref="E8" xr:uid="{00000000-0002-0000-0000-000003000000}">
      <formula1>"1,2,3,4,5,6,7,8,9,10,11,12"</formula1>
    </dataValidation>
  </dataValidations>
  <pageMargins left="0.7" right="0.7" top="0.75" bottom="0.75" header="0.3" footer="0.3"/>
  <pageSetup paperSize="9" scale="3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工作表2"/>
  <dimension ref="A1:BR547"/>
  <sheetViews>
    <sheetView showGridLines="0" view="pageBreakPreview" zoomScale="55" zoomScaleNormal="100" zoomScaleSheetLayoutView="55" workbookViewId="0">
      <selection activeCell="S23" sqref="S23"/>
    </sheetView>
  </sheetViews>
  <sheetFormatPr defaultColWidth="9" defaultRowHeight="16.5"/>
  <cols>
    <col min="1" max="1" width="4.375" style="27" customWidth="1"/>
    <col min="2" max="2" width="18.25" style="26" customWidth="1"/>
    <col min="3" max="3" width="18.75" style="26" customWidth="1"/>
    <col min="4" max="4" width="25.625" style="26" customWidth="1"/>
    <col min="5" max="6" width="28.625" style="26" customWidth="1"/>
    <col min="7" max="7" width="25.625" style="26" customWidth="1"/>
    <col min="8" max="8" width="19" style="26" customWidth="1"/>
    <col min="9" max="9" width="12.875" style="26" customWidth="1"/>
    <col min="10" max="10" width="15.875" style="25" customWidth="1"/>
    <col min="11" max="11" width="25.5" style="25" customWidth="1"/>
    <col min="12" max="70" width="9" style="25"/>
    <col min="71" max="16384" width="9" style="26"/>
  </cols>
  <sheetData>
    <row r="1" spans="1:11" s="25" customFormat="1" ht="35.25" thickBot="1">
      <c r="A1" s="27"/>
      <c r="B1" s="291" t="s">
        <v>142</v>
      </c>
      <c r="C1" s="292"/>
      <c r="D1" s="292"/>
      <c r="E1" s="292"/>
      <c r="F1" s="292"/>
      <c r="G1" s="292"/>
      <c r="H1" s="293"/>
      <c r="I1" s="83" t="s">
        <v>68</v>
      </c>
      <c r="J1" s="205">
        <f ca="1">TODAY()</f>
        <v>45322</v>
      </c>
      <c r="K1" s="82" t="str">
        <f>輸入區!K3</f>
        <v>2024.02版</v>
      </c>
    </row>
    <row r="2" spans="1:11" ht="43.5" customHeight="1" thickTop="1" thickBot="1">
      <c r="B2" s="207" t="s">
        <v>10</v>
      </c>
      <c r="C2" s="208" t="str">
        <f>輸入區!B7</f>
        <v>郝健康</v>
      </c>
      <c r="D2" s="207" t="s">
        <v>29</v>
      </c>
      <c r="E2" s="208" t="str">
        <f>輸入區!B8</f>
        <v>男性</v>
      </c>
      <c r="F2" s="207" t="s">
        <v>38</v>
      </c>
      <c r="G2" s="208">
        <f ca="1">輸入區!E10</f>
        <v>43</v>
      </c>
      <c r="H2" s="207" t="s">
        <v>17</v>
      </c>
      <c r="I2" s="208" t="str">
        <f>輸入區!B9</f>
        <v>1級</v>
      </c>
      <c r="J2" s="207" t="s">
        <v>39</v>
      </c>
      <c r="K2" s="209" t="str">
        <f>IF(輸入區!I16="月繳",輸入區!I16&amp;CHAR(10)&amp;"月繳首期須繳交2個月保費",輸入區!I16)</f>
        <v>年繳</v>
      </c>
    </row>
    <row r="3" spans="1:11" ht="45.75" customHeight="1" thickTop="1" thickBot="1">
      <c r="B3" s="294" t="s">
        <v>12</v>
      </c>
      <c r="C3" s="294"/>
      <c r="D3" s="294"/>
      <c r="E3" s="294"/>
      <c r="F3" s="210" t="s">
        <v>13</v>
      </c>
      <c r="G3" s="210" t="s">
        <v>3</v>
      </c>
      <c r="H3" s="272" t="s">
        <v>36</v>
      </c>
      <c r="I3" s="273"/>
      <c r="J3" s="272" t="s">
        <v>37</v>
      </c>
      <c r="K3" s="273"/>
    </row>
    <row r="4" spans="1:11" ht="48" customHeight="1" thickBot="1">
      <c r="B4" s="295" t="s">
        <v>143</v>
      </c>
      <c r="C4" s="296"/>
      <c r="D4" s="296"/>
      <c r="E4" s="296"/>
      <c r="F4" s="310" t="s">
        <v>40</v>
      </c>
      <c r="G4" s="312" t="s">
        <v>126</v>
      </c>
      <c r="H4" s="274">
        <f>輸入區!C18</f>
        <v>300000</v>
      </c>
      <c r="I4" s="275"/>
      <c r="J4" s="280" t="s">
        <v>137</v>
      </c>
      <c r="K4" s="281"/>
    </row>
    <row r="5" spans="1:11" ht="48" customHeight="1" thickTop="1" thickBot="1">
      <c r="B5" s="297" t="s">
        <v>140</v>
      </c>
      <c r="C5" s="298"/>
      <c r="D5" s="298"/>
      <c r="E5" s="298"/>
      <c r="F5" s="311"/>
      <c r="G5" s="313" t="s">
        <v>147</v>
      </c>
      <c r="H5" s="299">
        <f>輸入區!C19</f>
        <v>50000</v>
      </c>
      <c r="I5" s="300"/>
      <c r="J5" s="282"/>
      <c r="K5" s="283"/>
    </row>
    <row r="6" spans="1:11" s="25" customFormat="1" ht="48" customHeight="1" thickTop="1" thickBot="1">
      <c r="A6" s="27"/>
      <c r="B6" s="211"/>
      <c r="C6" s="211"/>
      <c r="D6" s="211"/>
      <c r="E6" s="211"/>
      <c r="F6" s="212"/>
      <c r="G6" s="276" t="s">
        <v>45</v>
      </c>
      <c r="H6" s="277"/>
      <c r="I6" s="277"/>
      <c r="J6" s="284">
        <f ca="1">ACT_Core!V11</f>
        <v>7251</v>
      </c>
      <c r="K6" s="285"/>
    </row>
    <row r="7" spans="1:11" s="25" customFormat="1" ht="48" customHeight="1" thickTop="1" thickBot="1">
      <c r="A7" s="27"/>
      <c r="B7" s="213"/>
      <c r="C7" s="211"/>
      <c r="D7" s="211"/>
      <c r="E7" s="211"/>
      <c r="F7" s="212"/>
      <c r="G7" s="288" t="s">
        <v>58</v>
      </c>
      <c r="H7" s="278" t="s">
        <v>46</v>
      </c>
      <c r="I7" s="279"/>
      <c r="J7" s="286" t="str">
        <f ca="1">ACT_Core!V12</f>
        <v>N/A</v>
      </c>
      <c r="K7" s="287"/>
    </row>
    <row r="8" spans="1:11" s="25" customFormat="1" ht="48" customHeight="1" thickTop="1" thickBot="1">
      <c r="A8" s="27"/>
      <c r="B8" s="214"/>
      <c r="C8" s="214"/>
      <c r="D8" s="211"/>
      <c r="E8" s="211"/>
      <c r="F8" s="212"/>
      <c r="G8" s="289"/>
      <c r="H8" s="278" t="s">
        <v>47</v>
      </c>
      <c r="I8" s="279"/>
      <c r="J8" s="286" t="str">
        <f ca="1">ACT_Core!V13</f>
        <v>N/A</v>
      </c>
      <c r="K8" s="287"/>
    </row>
    <row r="9" spans="1:11" s="25" customFormat="1" ht="48" customHeight="1" thickTop="1" thickBot="1">
      <c r="A9" s="27"/>
      <c r="B9" s="214"/>
      <c r="C9" s="214"/>
      <c r="D9" s="211"/>
      <c r="E9" s="211"/>
      <c r="F9" s="212"/>
      <c r="G9" s="289"/>
      <c r="H9" s="278" t="s">
        <v>48</v>
      </c>
      <c r="I9" s="279"/>
      <c r="J9" s="286" t="str">
        <f ca="1">ACT_Core!V14</f>
        <v>N/A</v>
      </c>
      <c r="K9" s="287"/>
    </row>
    <row r="10" spans="1:11" s="25" customFormat="1" ht="48" customHeight="1" thickTop="1" thickBot="1">
      <c r="A10" s="27"/>
      <c r="B10" s="214"/>
      <c r="C10" s="214"/>
      <c r="D10" s="211"/>
      <c r="E10" s="211"/>
      <c r="F10" s="212"/>
      <c r="G10" s="289"/>
      <c r="H10" s="278" t="s">
        <v>49</v>
      </c>
      <c r="I10" s="279"/>
      <c r="J10" s="286" t="str">
        <f ca="1">ACT_Core!V15</f>
        <v>N/A</v>
      </c>
      <c r="K10" s="287"/>
    </row>
    <row r="11" spans="1:11" s="25" customFormat="1" ht="48" customHeight="1" thickTop="1" thickBot="1">
      <c r="A11" s="27"/>
      <c r="B11" s="211"/>
      <c r="C11" s="211"/>
      <c r="D11" s="211"/>
      <c r="E11" s="211"/>
      <c r="F11" s="212"/>
      <c r="G11" s="289"/>
      <c r="H11" s="278" t="s">
        <v>50</v>
      </c>
      <c r="I11" s="279"/>
      <c r="J11" s="286" t="str">
        <f ca="1">ACT_Core!V16</f>
        <v>N/A</v>
      </c>
      <c r="K11" s="287"/>
    </row>
    <row r="12" spans="1:11" s="25" customFormat="1" ht="48" customHeight="1" thickTop="1" thickBot="1">
      <c r="A12" s="27"/>
      <c r="B12" s="213"/>
      <c r="C12" s="215"/>
      <c r="D12" s="215"/>
      <c r="E12" s="213"/>
      <c r="F12" s="212"/>
      <c r="G12" s="289"/>
      <c r="H12" s="278" t="s">
        <v>51</v>
      </c>
      <c r="I12" s="279"/>
      <c r="J12" s="286">
        <f ca="1">ACT_Core!V17</f>
        <v>7794</v>
      </c>
      <c r="K12" s="287"/>
    </row>
    <row r="13" spans="1:11" s="25" customFormat="1" ht="48" customHeight="1" thickTop="1" thickBot="1">
      <c r="A13" s="27"/>
      <c r="B13" s="214"/>
      <c r="C13" s="214"/>
      <c r="D13" s="214"/>
      <c r="E13" s="214"/>
      <c r="F13" s="212"/>
      <c r="G13" s="289"/>
      <c r="H13" s="278" t="s">
        <v>52</v>
      </c>
      <c r="I13" s="279"/>
      <c r="J13" s="286">
        <f ca="1">ACT_Core!V18</f>
        <v>11171</v>
      </c>
      <c r="K13" s="287"/>
    </row>
    <row r="14" spans="1:11" s="25" customFormat="1" ht="48" customHeight="1" thickTop="1" thickBot="1">
      <c r="A14" s="27"/>
      <c r="B14" s="214"/>
      <c r="C14" s="214"/>
      <c r="D14" s="214"/>
      <c r="E14" s="211"/>
      <c r="F14" s="212"/>
      <c r="G14" s="289"/>
      <c r="H14" s="278" t="s">
        <v>53</v>
      </c>
      <c r="I14" s="279"/>
      <c r="J14" s="286">
        <f ca="1">ACT_Core!V19</f>
        <v>15347</v>
      </c>
      <c r="K14" s="287"/>
    </row>
    <row r="15" spans="1:11" s="25" customFormat="1" ht="48" customHeight="1" thickTop="1" thickBot="1">
      <c r="A15" s="27"/>
      <c r="B15" s="214"/>
      <c r="C15" s="214"/>
      <c r="D15" s="214"/>
      <c r="E15" s="214"/>
      <c r="F15" s="212"/>
      <c r="G15" s="289"/>
      <c r="H15" s="278" t="s">
        <v>54</v>
      </c>
      <c r="I15" s="279"/>
      <c r="J15" s="286">
        <f ca="1">ACT_Core!V20</f>
        <v>21200</v>
      </c>
      <c r="K15" s="287"/>
    </row>
    <row r="16" spans="1:11" s="25" customFormat="1" ht="48" customHeight="1" thickTop="1" thickBot="1">
      <c r="A16" s="27"/>
      <c r="B16" s="213"/>
      <c r="C16" s="216"/>
      <c r="D16" s="216"/>
      <c r="E16" s="216"/>
      <c r="F16" s="212"/>
      <c r="G16" s="289"/>
      <c r="H16" s="278" t="s">
        <v>55</v>
      </c>
      <c r="I16" s="279"/>
      <c r="J16" s="286">
        <f ca="1">ACT_Core!V21</f>
        <v>29980</v>
      </c>
      <c r="K16" s="287"/>
    </row>
    <row r="17" spans="1:11" s="25" customFormat="1" ht="48" customHeight="1" thickTop="1" thickBot="1">
      <c r="A17" s="27"/>
      <c r="B17" s="214"/>
      <c r="C17" s="214"/>
      <c r="D17" s="214"/>
      <c r="E17" s="214"/>
      <c r="F17" s="213"/>
      <c r="G17" s="289"/>
      <c r="H17" s="278" t="s">
        <v>56</v>
      </c>
      <c r="I17" s="279"/>
      <c r="J17" s="286">
        <f ca="1">ACT_Core!V22</f>
        <v>43148</v>
      </c>
      <c r="K17" s="287"/>
    </row>
    <row r="18" spans="1:11" s="25" customFormat="1" ht="48" customHeight="1" thickTop="1" thickBot="1">
      <c r="A18" s="27"/>
      <c r="B18" s="214"/>
      <c r="C18" s="214"/>
      <c r="D18" s="214"/>
      <c r="E18" s="214"/>
      <c r="F18" s="214"/>
      <c r="G18" s="290"/>
      <c r="H18" s="278" t="s">
        <v>57</v>
      </c>
      <c r="I18" s="279"/>
      <c r="J18" s="286">
        <f ca="1">ACT_Core!V23</f>
        <v>61760</v>
      </c>
      <c r="K18" s="287"/>
    </row>
    <row r="19" spans="1:11" s="25" customFormat="1" ht="27.75" customHeight="1" thickTop="1">
      <c r="A19" s="27"/>
      <c r="B19" s="216"/>
      <c r="C19" s="216"/>
      <c r="D19" s="216"/>
      <c r="E19" s="216"/>
      <c r="F19" s="216"/>
      <c r="G19" s="217"/>
      <c r="H19" s="218"/>
      <c r="I19" s="219"/>
      <c r="J19" s="220"/>
      <c r="K19" s="220"/>
    </row>
    <row r="20" spans="1:11" s="25" customFormat="1" ht="28.5" thickBot="1">
      <c r="B20" s="32" t="s">
        <v>41</v>
      </c>
      <c r="C20" s="216"/>
      <c r="D20" s="221"/>
      <c r="E20" s="222"/>
      <c r="F20" s="222"/>
      <c r="G20" s="216"/>
      <c r="H20" s="308" t="s">
        <v>66</v>
      </c>
      <c r="I20" s="309"/>
      <c r="J20" s="216"/>
      <c r="K20" s="216"/>
    </row>
    <row r="21" spans="1:11" s="25" customFormat="1" ht="48.75" customHeight="1" thickTop="1" thickBot="1">
      <c r="B21" s="257" t="s">
        <v>15</v>
      </c>
      <c r="C21" s="258"/>
      <c r="D21" s="258"/>
      <c r="E21" s="257" t="s">
        <v>44</v>
      </c>
      <c r="F21" s="301"/>
      <c r="G21" s="223"/>
      <c r="H21" s="305" t="s">
        <v>65</v>
      </c>
      <c r="I21" s="305"/>
      <c r="J21" s="307" t="s">
        <v>63</v>
      </c>
      <c r="K21" s="307"/>
    </row>
    <row r="22" spans="1:11" s="25" customFormat="1" ht="61.5" customHeight="1" thickTop="1" thickBot="1">
      <c r="B22" s="259" t="s">
        <v>42</v>
      </c>
      <c r="C22" s="258"/>
      <c r="D22" s="258"/>
      <c r="E22" s="302" t="s">
        <v>69</v>
      </c>
      <c r="F22" s="302"/>
      <c r="G22" s="224"/>
      <c r="H22" s="306"/>
      <c r="I22" s="306"/>
      <c r="J22" s="306" t="s">
        <v>64</v>
      </c>
      <c r="K22" s="306"/>
    </row>
    <row r="23" spans="1:11" s="25" customFormat="1" ht="61.5" customHeight="1" thickTop="1" thickBot="1">
      <c r="B23" s="259" t="s">
        <v>43</v>
      </c>
      <c r="C23" s="258"/>
      <c r="D23" s="258"/>
      <c r="E23" s="303" t="str">
        <f>ACT_Core!Q38</f>
        <v>每月給付50,000</v>
      </c>
      <c r="F23" s="303"/>
      <c r="G23" s="224"/>
      <c r="H23" s="253" t="s">
        <v>85</v>
      </c>
      <c r="I23" s="254"/>
      <c r="J23" s="267">
        <f>ACT_Core!V38</f>
        <v>300000</v>
      </c>
      <c r="K23" s="268"/>
    </row>
    <row r="24" spans="1:11" s="25" customFormat="1" ht="61.5" customHeight="1" thickTop="1" thickBot="1">
      <c r="B24" s="258"/>
      <c r="C24" s="258"/>
      <c r="D24" s="258"/>
      <c r="E24" s="303" t="str">
        <f>ACT_Core!Q39</f>
        <v>生存給付，給付累計最高9,000,000</v>
      </c>
      <c r="F24" s="303"/>
      <c r="G24" s="224"/>
      <c r="H24" s="253" t="s">
        <v>86</v>
      </c>
      <c r="I24" s="254"/>
      <c r="J24" s="267">
        <f>ACT_Core!V39</f>
        <v>270000</v>
      </c>
      <c r="K24" s="268"/>
    </row>
    <row r="25" spans="1:11" s="25" customFormat="1" ht="61.5" customHeight="1" thickTop="1" thickBot="1">
      <c r="B25" s="259" t="s">
        <v>98</v>
      </c>
      <c r="C25" s="258"/>
      <c r="D25" s="258"/>
      <c r="E25" s="304">
        <f>ACT_Core!Q40</f>
        <v>2500000</v>
      </c>
      <c r="F25" s="304"/>
      <c r="G25" s="224"/>
      <c r="H25" s="253" t="s">
        <v>87</v>
      </c>
      <c r="I25" s="254"/>
      <c r="J25" s="267">
        <f>ACT_Core!V40</f>
        <v>240000</v>
      </c>
      <c r="K25" s="268"/>
    </row>
    <row r="26" spans="1:11" s="25" customFormat="1" ht="61.5" customHeight="1" thickTop="1" thickBot="1">
      <c r="B26" s="269"/>
      <c r="C26" s="270"/>
      <c r="D26" s="270"/>
      <c r="E26" s="270"/>
      <c r="F26" s="270"/>
      <c r="G26" s="224"/>
      <c r="H26" s="253" t="s">
        <v>88</v>
      </c>
      <c r="I26" s="254"/>
      <c r="J26" s="267">
        <f>ACT_Core!V41</f>
        <v>210000</v>
      </c>
      <c r="K26" s="268"/>
    </row>
    <row r="27" spans="1:11" s="25" customFormat="1" ht="61.5" customHeight="1" thickTop="1" thickBot="1">
      <c r="A27" s="194"/>
      <c r="B27" s="271"/>
      <c r="C27" s="271"/>
      <c r="D27" s="271"/>
      <c r="E27" s="271"/>
      <c r="F27" s="271"/>
      <c r="G27" s="222"/>
      <c r="H27" s="253" t="s">
        <v>89</v>
      </c>
      <c r="I27" s="254"/>
      <c r="J27" s="267">
        <f>ACT_Core!V42</f>
        <v>180000</v>
      </c>
      <c r="K27" s="268"/>
    </row>
    <row r="28" spans="1:11" s="25" customFormat="1" ht="61.5" customHeight="1" thickTop="1" thickBot="1">
      <c r="A28" s="194"/>
      <c r="B28" s="271"/>
      <c r="C28" s="271"/>
      <c r="D28" s="271"/>
      <c r="E28" s="271"/>
      <c r="F28" s="271"/>
      <c r="G28" s="222"/>
      <c r="H28" s="253" t="s">
        <v>90</v>
      </c>
      <c r="I28" s="254"/>
      <c r="J28" s="267">
        <f>ACT_Core!V43</f>
        <v>150000</v>
      </c>
      <c r="K28" s="268"/>
    </row>
    <row r="29" spans="1:11" s="25" customFormat="1" ht="61.5" customHeight="1" thickTop="1" thickBot="1">
      <c r="A29" s="194"/>
      <c r="B29" s="260"/>
      <c r="C29" s="260"/>
      <c r="D29" s="260"/>
      <c r="E29" s="260"/>
      <c r="F29" s="260"/>
      <c r="G29" s="222"/>
      <c r="H29" s="253" t="s">
        <v>91</v>
      </c>
      <c r="I29" s="254"/>
      <c r="J29" s="267">
        <f>ACT_Core!V44</f>
        <v>120000</v>
      </c>
      <c r="K29" s="268"/>
    </row>
    <row r="30" spans="1:11" s="25" customFormat="1" ht="61.5" customHeight="1" thickTop="1" thickBot="1">
      <c r="A30" s="194"/>
      <c r="B30" s="314"/>
      <c r="C30" s="314"/>
      <c r="D30" s="314"/>
      <c r="E30" s="314"/>
      <c r="F30" s="314"/>
      <c r="G30" s="216"/>
      <c r="H30" s="253" t="s">
        <v>92</v>
      </c>
      <c r="I30" s="254"/>
      <c r="J30" s="267">
        <f>ACT_Core!V45</f>
        <v>90000</v>
      </c>
      <c r="K30" s="268"/>
    </row>
    <row r="31" spans="1:11" s="25" customFormat="1" ht="61.5" customHeight="1" thickTop="1" thickBot="1">
      <c r="A31" s="194"/>
      <c r="B31" s="314"/>
      <c r="C31" s="314"/>
      <c r="D31" s="314"/>
      <c r="E31" s="314"/>
      <c r="F31" s="314"/>
      <c r="G31" s="216"/>
      <c r="H31" s="253" t="s">
        <v>93</v>
      </c>
      <c r="I31" s="254"/>
      <c r="J31" s="267">
        <f>ACT_Core!V46</f>
        <v>60000</v>
      </c>
      <c r="K31" s="268"/>
    </row>
    <row r="32" spans="1:11" s="25" customFormat="1" ht="61.5" customHeight="1" thickTop="1" thickBot="1">
      <c r="A32" s="194"/>
      <c r="B32" s="260"/>
      <c r="C32" s="260"/>
      <c r="D32" s="260"/>
      <c r="E32" s="260"/>
      <c r="F32" s="260"/>
      <c r="G32" s="216"/>
      <c r="H32" s="253" t="s">
        <v>94</v>
      </c>
      <c r="I32" s="254"/>
      <c r="J32" s="267">
        <f>ACT_Core!V47</f>
        <v>30000</v>
      </c>
      <c r="K32" s="268"/>
    </row>
    <row r="33" spans="1:54" s="31" customFormat="1" ht="61.5" customHeight="1" thickTop="1" thickBot="1">
      <c r="A33" s="34"/>
      <c r="B33" s="260"/>
      <c r="C33" s="260"/>
      <c r="D33" s="260"/>
      <c r="E33" s="260"/>
      <c r="F33" s="260"/>
      <c r="G33" s="214"/>
      <c r="H33" s="261" t="s">
        <v>95</v>
      </c>
      <c r="I33" s="262"/>
      <c r="J33" s="263">
        <f>ACT_Core!V48</f>
        <v>15000</v>
      </c>
      <c r="K33" s="264"/>
    </row>
    <row r="34" spans="1:54" s="31" customFormat="1" ht="24.75" thickTop="1">
      <c r="A34" s="34"/>
      <c r="G34" s="189"/>
      <c r="H34" s="187"/>
      <c r="I34" s="187"/>
      <c r="J34" s="188"/>
      <c r="K34" s="188"/>
    </row>
    <row r="35" spans="1:54" s="31" customFormat="1" ht="24">
      <c r="A35" s="34"/>
      <c r="B35" s="197"/>
      <c r="C35" s="197"/>
      <c r="D35" s="197"/>
      <c r="E35" s="197"/>
      <c r="F35" s="197"/>
      <c r="G35" s="189"/>
      <c r="H35" s="187"/>
      <c r="I35" s="187"/>
      <c r="J35" s="188"/>
      <c r="K35" s="188"/>
    </row>
    <row r="36" spans="1:54" s="25" customFormat="1" ht="20.25">
      <c r="A36" s="265"/>
      <c r="B36" s="266"/>
      <c r="C36" s="266"/>
      <c r="D36" s="266"/>
      <c r="E36" s="266"/>
      <c r="F36" s="266"/>
      <c r="G36" s="266"/>
      <c r="H36" s="266"/>
      <c r="I36" s="266"/>
      <c r="J36" s="30"/>
      <c r="K36" s="30"/>
      <c r="L36" s="30"/>
      <c r="M36" s="30"/>
      <c r="N36" s="30"/>
      <c r="O36" s="30"/>
      <c r="P36" s="30"/>
      <c r="Q36" s="30"/>
      <c r="R36" s="3"/>
      <c r="S36" s="2"/>
    </row>
    <row r="37" spans="1:54" s="5" customFormat="1" ht="16.149999999999999" customHeight="1">
      <c r="A37" s="255"/>
      <c r="B37" s="255"/>
      <c r="C37" s="255"/>
      <c r="D37" s="255"/>
      <c r="E37" s="255"/>
      <c r="F37" s="255"/>
      <c r="G37" s="255"/>
      <c r="H37" s="255"/>
      <c r="I37" s="255"/>
      <c r="J37" s="255"/>
    </row>
    <row r="38" spans="1:54" s="5" customFormat="1" ht="16.149999999999999" customHeight="1">
      <c r="A38" s="255"/>
      <c r="B38" s="255"/>
      <c r="C38" s="255"/>
      <c r="D38" s="255"/>
      <c r="E38" s="255"/>
      <c r="F38" s="255"/>
      <c r="G38" s="255"/>
      <c r="H38" s="255"/>
      <c r="I38" s="255"/>
      <c r="J38" s="255"/>
    </row>
    <row r="39" spans="1:54" s="5" customFormat="1" ht="18.600000000000001" customHeight="1">
      <c r="A39" s="255"/>
      <c r="B39" s="255"/>
      <c r="C39" s="255"/>
      <c r="D39" s="255"/>
      <c r="E39" s="255"/>
      <c r="F39" s="255"/>
      <c r="G39" s="255"/>
      <c r="H39" s="255"/>
      <c r="I39" s="255"/>
      <c r="J39" s="255"/>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row>
    <row r="40" spans="1:54" s="5" customFormat="1" ht="24.75" customHeight="1">
      <c r="A40" s="255"/>
      <c r="B40" s="256"/>
      <c r="C40" s="256"/>
      <c r="D40" s="256"/>
      <c r="E40" s="256"/>
      <c r="F40" s="256"/>
      <c r="G40" s="256"/>
      <c r="H40" s="256"/>
      <c r="I40" s="256"/>
      <c r="J40" s="256"/>
      <c r="K40" s="256"/>
    </row>
    <row r="41" spans="1:54" s="5" customFormat="1" ht="63" customHeight="1">
      <c r="A41" s="255"/>
      <c r="B41" s="256"/>
      <c r="C41" s="256"/>
      <c r="D41" s="256"/>
      <c r="E41" s="256"/>
      <c r="F41" s="256"/>
      <c r="G41" s="256"/>
      <c r="H41" s="256"/>
      <c r="I41" s="256"/>
      <c r="J41" s="256"/>
      <c r="K41" s="256"/>
    </row>
    <row r="42" spans="1:54" s="5" customFormat="1" ht="46.5" customHeight="1">
      <c r="A42" s="255"/>
      <c r="B42" s="256"/>
      <c r="C42" s="256"/>
      <c r="D42" s="256"/>
      <c r="E42" s="256"/>
      <c r="F42" s="256"/>
      <c r="G42" s="256"/>
      <c r="H42" s="256"/>
      <c r="I42" s="256"/>
      <c r="J42" s="256"/>
      <c r="K42" s="256"/>
    </row>
    <row r="43" spans="1:54" s="5" customFormat="1" ht="28.5" customHeight="1">
      <c r="A43" s="255"/>
      <c r="B43" s="256"/>
      <c r="C43" s="256"/>
      <c r="D43" s="256"/>
      <c r="E43" s="256"/>
      <c r="F43" s="256"/>
      <c r="G43" s="256"/>
      <c r="H43" s="256"/>
      <c r="I43" s="256"/>
      <c r="J43" s="256"/>
      <c r="K43" s="256"/>
    </row>
    <row r="44" spans="1:54" s="5" customFormat="1" ht="27" customHeight="1">
      <c r="A44" s="255"/>
      <c r="B44" s="255"/>
      <c r="C44" s="255"/>
      <c r="D44" s="255"/>
      <c r="E44" s="255"/>
      <c r="F44" s="255"/>
      <c r="G44" s="255"/>
      <c r="H44" s="255"/>
      <c r="I44" s="255"/>
      <c r="J44" s="255"/>
      <c r="K44" s="256"/>
    </row>
    <row r="45" spans="1:54" s="5" customFormat="1" ht="20.25" customHeight="1">
      <c r="A45" s="255"/>
      <c r="B45" s="255"/>
      <c r="C45" s="255"/>
      <c r="D45" s="255"/>
      <c r="E45" s="255"/>
      <c r="F45" s="255"/>
      <c r="G45" s="255"/>
      <c r="H45" s="255"/>
      <c r="I45" s="255"/>
      <c r="J45" s="255"/>
    </row>
    <row r="46" spans="1:54" s="5" customFormat="1" ht="16.149999999999999" customHeight="1">
      <c r="A46" s="315"/>
      <c r="B46" s="315"/>
      <c r="C46" s="315"/>
      <c r="D46" s="315"/>
      <c r="E46" s="315"/>
      <c r="F46" s="315"/>
      <c r="G46" s="315"/>
      <c r="H46" s="315"/>
      <c r="I46" s="315"/>
      <c r="J46" s="315"/>
    </row>
    <row r="47" spans="1:54" s="5" customFormat="1" ht="16.149999999999999" customHeight="1">
      <c r="A47" s="315"/>
      <c r="B47" s="315"/>
      <c r="C47" s="315"/>
      <c r="D47" s="315"/>
      <c r="E47" s="315"/>
      <c r="F47" s="315"/>
      <c r="G47" s="315"/>
      <c r="H47" s="315"/>
      <c r="I47" s="315"/>
      <c r="J47" s="315"/>
    </row>
    <row r="48" spans="1:54" s="6" customFormat="1" ht="16.149999999999999" customHeight="1">
      <c r="A48" s="316"/>
      <c r="B48" s="316"/>
      <c r="C48" s="316"/>
      <c r="D48" s="316"/>
      <c r="E48" s="316"/>
      <c r="F48" s="316"/>
      <c r="G48" s="316"/>
      <c r="H48" s="316"/>
      <c r="I48" s="316"/>
      <c r="J48" s="316"/>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1:47" s="5" customFormat="1" ht="42" customHeight="1">
      <c r="A49" s="206"/>
      <c r="B49" s="206"/>
      <c r="C49" s="206"/>
      <c r="D49" s="206"/>
      <c r="E49" s="206"/>
      <c r="F49" s="206"/>
      <c r="G49" s="206"/>
      <c r="H49" s="206"/>
      <c r="I49" s="206"/>
      <c r="J49" s="206"/>
      <c r="K49" s="28"/>
    </row>
    <row r="50" spans="1:47" s="5" customFormat="1" ht="15.75"/>
    <row r="51" spans="1:47" s="5" customFormat="1" ht="15.75"/>
    <row r="52" spans="1:47" s="5" customFormat="1" ht="15.75"/>
    <row r="53" spans="1:47" s="25" customFormat="1">
      <c r="A53" s="30"/>
      <c r="B53" s="30"/>
      <c r="C53" s="30"/>
      <c r="D53" s="30"/>
      <c r="E53" s="30"/>
      <c r="F53" s="30"/>
      <c r="G53" s="30"/>
      <c r="H53" s="30"/>
      <c r="I53" s="30"/>
      <c r="J53" s="30"/>
      <c r="K53" s="30"/>
      <c r="L53" s="30"/>
      <c r="M53" s="30"/>
      <c r="N53" s="30"/>
      <c r="O53" s="30"/>
      <c r="P53" s="30"/>
      <c r="Q53" s="3"/>
      <c r="R53" s="30"/>
      <c r="S53" s="30"/>
      <c r="T53" s="30"/>
      <c r="U53" s="30"/>
      <c r="V53" s="30"/>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spans="1:47" s="25" customFormat="1">
      <c r="A54" s="30"/>
      <c r="B54" s="30"/>
      <c r="C54" s="30"/>
      <c r="D54" s="30"/>
      <c r="E54" s="30"/>
      <c r="F54" s="30"/>
      <c r="G54" s="30"/>
      <c r="H54" s="30"/>
      <c r="I54" s="30"/>
      <c r="J54" s="4"/>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row>
    <row r="55" spans="1:47" s="25" customFormat="1">
      <c r="A55" s="27"/>
    </row>
    <row r="56" spans="1:47" s="25" customFormat="1">
      <c r="A56" s="27"/>
    </row>
    <row r="57" spans="1:47" s="25" customFormat="1">
      <c r="A57" s="27"/>
    </row>
    <row r="58" spans="1:47" s="25" customFormat="1">
      <c r="A58" s="27"/>
    </row>
    <row r="59" spans="1:47" s="25" customFormat="1">
      <c r="A59" s="27"/>
    </row>
    <row r="60" spans="1:47" s="25" customFormat="1">
      <c r="A60" s="27"/>
    </row>
    <row r="61" spans="1:47" s="25" customFormat="1">
      <c r="A61" s="27"/>
    </row>
    <row r="62" spans="1:47" s="25" customFormat="1">
      <c r="A62" s="27"/>
    </row>
    <row r="63" spans="1:47" s="25" customFormat="1">
      <c r="A63" s="27"/>
    </row>
    <row r="64" spans="1:47" s="25" customFormat="1">
      <c r="A64" s="27"/>
    </row>
    <row r="65" spans="1:1" s="25" customFormat="1">
      <c r="A65" s="27"/>
    </row>
    <row r="66" spans="1:1" s="25" customFormat="1">
      <c r="A66" s="27"/>
    </row>
    <row r="67" spans="1:1" s="25" customFormat="1">
      <c r="A67" s="27"/>
    </row>
    <row r="68" spans="1:1" s="25" customFormat="1">
      <c r="A68" s="27"/>
    </row>
    <row r="69" spans="1:1" s="25" customFormat="1">
      <c r="A69" s="27"/>
    </row>
    <row r="70" spans="1:1" s="25" customFormat="1">
      <c r="A70" s="27"/>
    </row>
    <row r="71" spans="1:1" s="25" customFormat="1">
      <c r="A71" s="27"/>
    </row>
    <row r="72" spans="1:1" s="25" customFormat="1">
      <c r="A72" s="27"/>
    </row>
    <row r="73" spans="1:1" s="25" customFormat="1">
      <c r="A73" s="27"/>
    </row>
    <row r="74" spans="1:1" s="25" customFormat="1">
      <c r="A74" s="27"/>
    </row>
    <row r="75" spans="1:1" s="25" customFormat="1">
      <c r="A75" s="27"/>
    </row>
    <row r="76" spans="1:1" s="25" customFormat="1">
      <c r="A76" s="27"/>
    </row>
    <row r="77" spans="1:1" s="25" customFormat="1">
      <c r="A77" s="27"/>
    </row>
    <row r="78" spans="1:1" s="25" customFormat="1">
      <c r="A78" s="27"/>
    </row>
    <row r="79" spans="1:1" s="25" customFormat="1">
      <c r="A79" s="27"/>
    </row>
    <row r="80" spans="1:1" s="25" customFormat="1">
      <c r="A80" s="27"/>
    </row>
    <row r="81" spans="1:1" s="25" customFormat="1">
      <c r="A81" s="27"/>
    </row>
    <row r="82" spans="1:1" s="25" customFormat="1">
      <c r="A82" s="27"/>
    </row>
    <row r="83" spans="1:1" s="25" customFormat="1">
      <c r="A83" s="27"/>
    </row>
    <row r="84" spans="1:1" s="25" customFormat="1">
      <c r="A84" s="27"/>
    </row>
    <row r="85" spans="1:1" s="25" customFormat="1">
      <c r="A85" s="27"/>
    </row>
    <row r="86" spans="1:1" s="25" customFormat="1">
      <c r="A86" s="27"/>
    </row>
    <row r="87" spans="1:1" s="25" customFormat="1">
      <c r="A87" s="27"/>
    </row>
    <row r="88" spans="1:1" s="25" customFormat="1">
      <c r="A88" s="27"/>
    </row>
    <row r="89" spans="1:1" s="25" customFormat="1">
      <c r="A89" s="27"/>
    </row>
    <row r="90" spans="1:1" s="25" customFormat="1">
      <c r="A90" s="27"/>
    </row>
    <row r="91" spans="1:1" s="25" customFormat="1">
      <c r="A91" s="27"/>
    </row>
    <row r="92" spans="1:1" s="25" customFormat="1">
      <c r="A92" s="27"/>
    </row>
    <row r="93" spans="1:1" s="25" customFormat="1">
      <c r="A93" s="27"/>
    </row>
    <row r="94" spans="1:1" s="25" customFormat="1">
      <c r="A94" s="27"/>
    </row>
    <row r="95" spans="1:1" s="25" customFormat="1">
      <c r="A95" s="27"/>
    </row>
    <row r="96" spans="1:1" s="25" customFormat="1">
      <c r="A96" s="27"/>
    </row>
    <row r="97" spans="1:1" s="25" customFormat="1">
      <c r="A97" s="27"/>
    </row>
    <row r="98" spans="1:1" s="25" customFormat="1">
      <c r="A98" s="27"/>
    </row>
    <row r="99" spans="1:1" s="25" customFormat="1">
      <c r="A99" s="27"/>
    </row>
    <row r="100" spans="1:1" s="25" customFormat="1">
      <c r="A100" s="27"/>
    </row>
    <row r="101" spans="1:1" s="25" customFormat="1">
      <c r="A101" s="27"/>
    </row>
    <row r="102" spans="1:1" s="25" customFormat="1">
      <c r="A102" s="27"/>
    </row>
    <row r="103" spans="1:1" s="25" customFormat="1">
      <c r="A103" s="27"/>
    </row>
    <row r="104" spans="1:1" s="25" customFormat="1">
      <c r="A104" s="27"/>
    </row>
    <row r="105" spans="1:1" s="25" customFormat="1">
      <c r="A105" s="27"/>
    </row>
    <row r="106" spans="1:1" s="25" customFormat="1">
      <c r="A106" s="27"/>
    </row>
    <row r="107" spans="1:1" s="25" customFormat="1">
      <c r="A107" s="27"/>
    </row>
    <row r="108" spans="1:1" s="25" customFormat="1">
      <c r="A108" s="27"/>
    </row>
    <row r="109" spans="1:1" s="25" customFormat="1">
      <c r="A109" s="27"/>
    </row>
    <row r="110" spans="1:1" s="25" customFormat="1">
      <c r="A110" s="27"/>
    </row>
    <row r="111" spans="1:1" s="25" customFormat="1">
      <c r="A111" s="27"/>
    </row>
    <row r="112" spans="1:1" s="25" customFormat="1">
      <c r="A112" s="27"/>
    </row>
    <row r="113" spans="1:1" s="25" customFormat="1">
      <c r="A113" s="27"/>
    </row>
    <row r="114" spans="1:1" s="25" customFormat="1">
      <c r="A114" s="27"/>
    </row>
    <row r="115" spans="1:1" s="25" customFormat="1">
      <c r="A115" s="27"/>
    </row>
    <row r="116" spans="1:1" s="25" customFormat="1">
      <c r="A116" s="27"/>
    </row>
    <row r="117" spans="1:1" s="25" customFormat="1">
      <c r="A117" s="27"/>
    </row>
    <row r="118" spans="1:1" s="25" customFormat="1">
      <c r="A118" s="27"/>
    </row>
    <row r="119" spans="1:1" s="25" customFormat="1">
      <c r="A119" s="27"/>
    </row>
    <row r="120" spans="1:1" s="25" customFormat="1">
      <c r="A120" s="27"/>
    </row>
    <row r="121" spans="1:1" s="25" customFormat="1">
      <c r="A121" s="27"/>
    </row>
    <row r="122" spans="1:1" s="25" customFormat="1">
      <c r="A122" s="27"/>
    </row>
    <row r="123" spans="1:1" s="25" customFormat="1">
      <c r="A123" s="27"/>
    </row>
    <row r="124" spans="1:1" s="25" customFormat="1">
      <c r="A124" s="27"/>
    </row>
    <row r="125" spans="1:1" s="25" customFormat="1">
      <c r="A125" s="27"/>
    </row>
    <row r="126" spans="1:1" s="25" customFormat="1">
      <c r="A126" s="27"/>
    </row>
    <row r="127" spans="1:1" s="25" customFormat="1">
      <c r="A127" s="27"/>
    </row>
    <row r="128" spans="1:1" s="25" customFormat="1">
      <c r="A128" s="27"/>
    </row>
    <row r="129" spans="1:1" s="25" customFormat="1">
      <c r="A129" s="27"/>
    </row>
    <row r="130" spans="1:1" s="25" customFormat="1">
      <c r="A130" s="27"/>
    </row>
    <row r="131" spans="1:1" s="25" customFormat="1">
      <c r="A131" s="27"/>
    </row>
    <row r="132" spans="1:1" s="25" customFormat="1">
      <c r="A132" s="27"/>
    </row>
    <row r="133" spans="1:1" s="25" customFormat="1">
      <c r="A133" s="27"/>
    </row>
    <row r="134" spans="1:1" s="25" customFormat="1">
      <c r="A134" s="27"/>
    </row>
    <row r="135" spans="1:1" s="25" customFormat="1">
      <c r="A135" s="27"/>
    </row>
    <row r="136" spans="1:1" s="25" customFormat="1">
      <c r="A136" s="27"/>
    </row>
    <row r="137" spans="1:1" s="25" customFormat="1">
      <c r="A137" s="27"/>
    </row>
    <row r="138" spans="1:1" s="25" customFormat="1">
      <c r="A138" s="27"/>
    </row>
    <row r="139" spans="1:1" s="25" customFormat="1">
      <c r="A139" s="27"/>
    </row>
    <row r="140" spans="1:1" s="25" customFormat="1">
      <c r="A140" s="27"/>
    </row>
    <row r="141" spans="1:1" s="25" customFormat="1">
      <c r="A141" s="27"/>
    </row>
    <row r="142" spans="1:1" s="25" customFormat="1">
      <c r="A142" s="27"/>
    </row>
    <row r="143" spans="1:1" s="25" customFormat="1">
      <c r="A143" s="27"/>
    </row>
    <row r="144" spans="1:1" s="25" customFormat="1">
      <c r="A144" s="27"/>
    </row>
    <row r="145" spans="1:1" s="25" customFormat="1">
      <c r="A145" s="27"/>
    </row>
    <row r="146" spans="1:1" s="25" customFormat="1">
      <c r="A146" s="27"/>
    </row>
    <row r="147" spans="1:1" s="25" customFormat="1">
      <c r="A147" s="27"/>
    </row>
    <row r="148" spans="1:1" s="25" customFormat="1">
      <c r="A148" s="27"/>
    </row>
    <row r="149" spans="1:1" s="25" customFormat="1">
      <c r="A149" s="27"/>
    </row>
    <row r="150" spans="1:1" s="25" customFormat="1">
      <c r="A150" s="27"/>
    </row>
    <row r="151" spans="1:1" s="25" customFormat="1">
      <c r="A151" s="27"/>
    </row>
    <row r="152" spans="1:1" s="25" customFormat="1">
      <c r="A152" s="27"/>
    </row>
    <row r="153" spans="1:1" s="25" customFormat="1">
      <c r="A153" s="27"/>
    </row>
    <row r="154" spans="1:1" s="25" customFormat="1">
      <c r="A154" s="27"/>
    </row>
    <row r="155" spans="1:1" s="25" customFormat="1">
      <c r="A155" s="27"/>
    </row>
    <row r="156" spans="1:1" s="25" customFormat="1">
      <c r="A156" s="27"/>
    </row>
    <row r="157" spans="1:1" s="25" customFormat="1">
      <c r="A157" s="27"/>
    </row>
    <row r="158" spans="1:1" s="25" customFormat="1">
      <c r="A158" s="27"/>
    </row>
    <row r="159" spans="1:1" s="25" customFormat="1">
      <c r="A159" s="27"/>
    </row>
    <row r="160" spans="1:1" s="25" customFormat="1">
      <c r="A160" s="27"/>
    </row>
    <row r="161" spans="1:1" s="25" customFormat="1">
      <c r="A161" s="27"/>
    </row>
    <row r="162" spans="1:1" s="25" customFormat="1">
      <c r="A162" s="27"/>
    </row>
    <row r="163" spans="1:1" s="25" customFormat="1">
      <c r="A163" s="27"/>
    </row>
    <row r="164" spans="1:1" s="25" customFormat="1">
      <c r="A164" s="27"/>
    </row>
    <row r="165" spans="1:1" s="25" customFormat="1">
      <c r="A165" s="27"/>
    </row>
    <row r="166" spans="1:1" s="25" customFormat="1">
      <c r="A166" s="27"/>
    </row>
    <row r="167" spans="1:1" s="25" customFormat="1">
      <c r="A167" s="27"/>
    </row>
    <row r="168" spans="1:1" s="25" customFormat="1">
      <c r="A168" s="27"/>
    </row>
    <row r="169" spans="1:1" s="25" customFormat="1">
      <c r="A169" s="27"/>
    </row>
    <row r="170" spans="1:1" s="25" customFormat="1">
      <c r="A170" s="27"/>
    </row>
    <row r="171" spans="1:1" s="25" customFormat="1">
      <c r="A171" s="27"/>
    </row>
    <row r="172" spans="1:1" s="25" customFormat="1">
      <c r="A172" s="27"/>
    </row>
    <row r="173" spans="1:1" s="25" customFormat="1">
      <c r="A173" s="27"/>
    </row>
    <row r="174" spans="1:1" s="25" customFormat="1">
      <c r="A174" s="27"/>
    </row>
    <row r="175" spans="1:1" s="25" customFormat="1">
      <c r="A175" s="27"/>
    </row>
    <row r="176" spans="1:1" s="25" customFormat="1">
      <c r="A176" s="27"/>
    </row>
    <row r="177" spans="1:1" s="25" customFormat="1">
      <c r="A177" s="27"/>
    </row>
    <row r="178" spans="1:1" s="25" customFormat="1">
      <c r="A178" s="27"/>
    </row>
    <row r="179" spans="1:1" s="25" customFormat="1">
      <c r="A179" s="27"/>
    </row>
    <row r="180" spans="1:1" s="25" customFormat="1">
      <c r="A180" s="27"/>
    </row>
    <row r="181" spans="1:1" s="25" customFormat="1">
      <c r="A181" s="27"/>
    </row>
    <row r="182" spans="1:1" s="25" customFormat="1">
      <c r="A182" s="27"/>
    </row>
    <row r="183" spans="1:1" s="25" customFormat="1">
      <c r="A183" s="27"/>
    </row>
    <row r="184" spans="1:1" s="25" customFormat="1">
      <c r="A184" s="27"/>
    </row>
    <row r="185" spans="1:1" s="25" customFormat="1">
      <c r="A185" s="27"/>
    </row>
    <row r="186" spans="1:1" s="25" customFormat="1">
      <c r="A186" s="27"/>
    </row>
    <row r="187" spans="1:1" s="25" customFormat="1">
      <c r="A187" s="27"/>
    </row>
    <row r="188" spans="1:1" s="25" customFormat="1">
      <c r="A188" s="27"/>
    </row>
    <row r="189" spans="1:1" s="25" customFormat="1">
      <c r="A189" s="27"/>
    </row>
    <row r="190" spans="1:1" s="25" customFormat="1">
      <c r="A190" s="27"/>
    </row>
    <row r="191" spans="1:1" s="25" customFormat="1">
      <c r="A191" s="27"/>
    </row>
    <row r="192" spans="1:1" s="25" customFormat="1">
      <c r="A192" s="27"/>
    </row>
    <row r="193" spans="1:1" s="25" customFormat="1">
      <c r="A193" s="27"/>
    </row>
    <row r="194" spans="1:1" s="25" customFormat="1">
      <c r="A194" s="27"/>
    </row>
    <row r="195" spans="1:1" s="25" customFormat="1">
      <c r="A195" s="27"/>
    </row>
    <row r="196" spans="1:1" s="25" customFormat="1">
      <c r="A196" s="27"/>
    </row>
    <row r="197" spans="1:1" s="25" customFormat="1">
      <c r="A197" s="27"/>
    </row>
    <row r="198" spans="1:1" s="25" customFormat="1">
      <c r="A198" s="27"/>
    </row>
    <row r="199" spans="1:1" s="25" customFormat="1">
      <c r="A199" s="27"/>
    </row>
    <row r="200" spans="1:1" s="25" customFormat="1">
      <c r="A200" s="27"/>
    </row>
    <row r="201" spans="1:1" s="25" customFormat="1">
      <c r="A201" s="27"/>
    </row>
    <row r="202" spans="1:1" s="25" customFormat="1">
      <c r="A202" s="27"/>
    </row>
    <row r="203" spans="1:1" s="25" customFormat="1">
      <c r="A203" s="27"/>
    </row>
    <row r="204" spans="1:1" s="25" customFormat="1">
      <c r="A204" s="27"/>
    </row>
    <row r="205" spans="1:1" s="25" customFormat="1">
      <c r="A205" s="27"/>
    </row>
    <row r="206" spans="1:1" s="25" customFormat="1">
      <c r="A206" s="27"/>
    </row>
    <row r="207" spans="1:1" s="25" customFormat="1">
      <c r="A207" s="27"/>
    </row>
    <row r="208" spans="1:1" s="25" customFormat="1">
      <c r="A208" s="27"/>
    </row>
    <row r="209" spans="1:1" s="25" customFormat="1">
      <c r="A209" s="27"/>
    </row>
    <row r="210" spans="1:1" s="25" customFormat="1">
      <c r="A210" s="27"/>
    </row>
    <row r="211" spans="1:1" s="25" customFormat="1">
      <c r="A211" s="27"/>
    </row>
    <row r="212" spans="1:1" s="25" customFormat="1">
      <c r="A212" s="27"/>
    </row>
    <row r="213" spans="1:1" s="25" customFormat="1">
      <c r="A213" s="27"/>
    </row>
    <row r="214" spans="1:1" s="25" customFormat="1">
      <c r="A214" s="27"/>
    </row>
    <row r="215" spans="1:1" s="25" customFormat="1">
      <c r="A215" s="27"/>
    </row>
    <row r="216" spans="1:1" s="25" customFormat="1">
      <c r="A216" s="27"/>
    </row>
    <row r="217" spans="1:1" s="25" customFormat="1">
      <c r="A217" s="27"/>
    </row>
    <row r="218" spans="1:1" s="25" customFormat="1">
      <c r="A218" s="27"/>
    </row>
    <row r="219" spans="1:1" s="25" customFormat="1">
      <c r="A219" s="27"/>
    </row>
    <row r="220" spans="1:1" s="25" customFormat="1">
      <c r="A220" s="27"/>
    </row>
    <row r="221" spans="1:1" s="25" customFormat="1">
      <c r="A221" s="27"/>
    </row>
    <row r="222" spans="1:1" s="25" customFormat="1">
      <c r="A222" s="27"/>
    </row>
    <row r="223" spans="1:1" s="25" customFormat="1">
      <c r="A223" s="27"/>
    </row>
    <row r="224" spans="1:1" s="25" customFormat="1">
      <c r="A224" s="27"/>
    </row>
    <row r="225" spans="1:1" s="25" customFormat="1">
      <c r="A225" s="27"/>
    </row>
    <row r="226" spans="1:1" s="25" customFormat="1">
      <c r="A226" s="27"/>
    </row>
    <row r="227" spans="1:1" s="25" customFormat="1">
      <c r="A227" s="27"/>
    </row>
    <row r="228" spans="1:1" s="25" customFormat="1">
      <c r="A228" s="27"/>
    </row>
    <row r="229" spans="1:1" s="25" customFormat="1">
      <c r="A229" s="27"/>
    </row>
    <row r="230" spans="1:1" s="25" customFormat="1">
      <c r="A230" s="27"/>
    </row>
    <row r="231" spans="1:1" s="25" customFormat="1">
      <c r="A231" s="27"/>
    </row>
    <row r="232" spans="1:1" s="25" customFormat="1">
      <c r="A232" s="27"/>
    </row>
    <row r="233" spans="1:1" s="25" customFormat="1">
      <c r="A233" s="27"/>
    </row>
    <row r="234" spans="1:1" s="25" customFormat="1">
      <c r="A234" s="27"/>
    </row>
    <row r="235" spans="1:1" s="25" customFormat="1">
      <c r="A235" s="27"/>
    </row>
    <row r="236" spans="1:1" s="25" customFormat="1">
      <c r="A236" s="27"/>
    </row>
    <row r="237" spans="1:1" s="25" customFormat="1">
      <c r="A237" s="27"/>
    </row>
    <row r="238" spans="1:1" s="25" customFormat="1">
      <c r="A238" s="27"/>
    </row>
    <row r="239" spans="1:1" s="25" customFormat="1">
      <c r="A239" s="27"/>
    </row>
    <row r="240" spans="1:1" s="25" customFormat="1">
      <c r="A240" s="27"/>
    </row>
    <row r="241" spans="1:1" s="25" customFormat="1">
      <c r="A241" s="27"/>
    </row>
    <row r="242" spans="1:1" s="25" customFormat="1">
      <c r="A242" s="27"/>
    </row>
    <row r="243" spans="1:1" s="25" customFormat="1">
      <c r="A243" s="27"/>
    </row>
    <row r="244" spans="1:1" s="25" customFormat="1">
      <c r="A244" s="27"/>
    </row>
    <row r="245" spans="1:1" s="25" customFormat="1">
      <c r="A245" s="27"/>
    </row>
    <row r="246" spans="1:1" s="25" customFormat="1">
      <c r="A246" s="27"/>
    </row>
    <row r="247" spans="1:1" s="25" customFormat="1">
      <c r="A247" s="27"/>
    </row>
    <row r="248" spans="1:1" s="25" customFormat="1">
      <c r="A248" s="27"/>
    </row>
    <row r="249" spans="1:1" s="25" customFormat="1">
      <c r="A249" s="27"/>
    </row>
    <row r="250" spans="1:1" s="25" customFormat="1">
      <c r="A250" s="27"/>
    </row>
    <row r="251" spans="1:1" s="25" customFormat="1">
      <c r="A251" s="27"/>
    </row>
    <row r="252" spans="1:1" s="25" customFormat="1">
      <c r="A252" s="27"/>
    </row>
    <row r="253" spans="1:1" s="25" customFormat="1">
      <c r="A253" s="27"/>
    </row>
    <row r="254" spans="1:1" s="25" customFormat="1">
      <c r="A254" s="27"/>
    </row>
    <row r="255" spans="1:1" s="25" customFormat="1">
      <c r="A255" s="27"/>
    </row>
    <row r="256" spans="1:1" s="25" customFormat="1">
      <c r="A256" s="27"/>
    </row>
    <row r="257" spans="1:1" s="25" customFormat="1">
      <c r="A257" s="27"/>
    </row>
    <row r="258" spans="1:1" s="25" customFormat="1">
      <c r="A258" s="27"/>
    </row>
    <row r="259" spans="1:1" s="25" customFormat="1">
      <c r="A259" s="27"/>
    </row>
    <row r="260" spans="1:1" s="25" customFormat="1">
      <c r="A260" s="27"/>
    </row>
    <row r="261" spans="1:1" s="25" customFormat="1">
      <c r="A261" s="27"/>
    </row>
    <row r="262" spans="1:1" s="25" customFormat="1">
      <c r="A262" s="27"/>
    </row>
    <row r="263" spans="1:1" s="25" customFormat="1">
      <c r="A263" s="27"/>
    </row>
    <row r="264" spans="1:1" s="25" customFormat="1">
      <c r="A264" s="27"/>
    </row>
    <row r="265" spans="1:1" s="25" customFormat="1">
      <c r="A265" s="27"/>
    </row>
    <row r="266" spans="1:1" s="25" customFormat="1">
      <c r="A266" s="27"/>
    </row>
    <row r="267" spans="1:1" s="25" customFormat="1">
      <c r="A267" s="27"/>
    </row>
    <row r="268" spans="1:1" s="25" customFormat="1">
      <c r="A268" s="27"/>
    </row>
    <row r="269" spans="1:1" s="25" customFormat="1">
      <c r="A269" s="27"/>
    </row>
    <row r="270" spans="1:1" s="25" customFormat="1">
      <c r="A270" s="27"/>
    </row>
    <row r="271" spans="1:1" s="25" customFormat="1">
      <c r="A271" s="27"/>
    </row>
    <row r="272" spans="1:1" s="25" customFormat="1">
      <c r="A272" s="27"/>
    </row>
    <row r="273" spans="1:1" s="25" customFormat="1">
      <c r="A273" s="27"/>
    </row>
    <row r="274" spans="1:1" s="25" customFormat="1">
      <c r="A274" s="27"/>
    </row>
    <row r="275" spans="1:1" s="25" customFormat="1">
      <c r="A275" s="27"/>
    </row>
    <row r="276" spans="1:1" s="25" customFormat="1">
      <c r="A276" s="27"/>
    </row>
    <row r="277" spans="1:1" s="25" customFormat="1">
      <c r="A277" s="27"/>
    </row>
    <row r="278" spans="1:1" s="25" customFormat="1">
      <c r="A278" s="27"/>
    </row>
    <row r="279" spans="1:1" s="25" customFormat="1">
      <c r="A279" s="27"/>
    </row>
    <row r="280" spans="1:1" s="25" customFormat="1">
      <c r="A280" s="27"/>
    </row>
    <row r="281" spans="1:1" s="25" customFormat="1">
      <c r="A281" s="27"/>
    </row>
    <row r="282" spans="1:1" s="25" customFormat="1">
      <c r="A282" s="27"/>
    </row>
    <row r="283" spans="1:1" s="25" customFormat="1">
      <c r="A283" s="27"/>
    </row>
    <row r="284" spans="1:1" s="25" customFormat="1">
      <c r="A284" s="27"/>
    </row>
    <row r="285" spans="1:1" s="25" customFormat="1">
      <c r="A285" s="27"/>
    </row>
    <row r="286" spans="1:1" s="25" customFormat="1">
      <c r="A286" s="27"/>
    </row>
    <row r="287" spans="1:1" s="25" customFormat="1">
      <c r="A287" s="27"/>
    </row>
    <row r="288" spans="1:1" s="25" customFormat="1">
      <c r="A288" s="27"/>
    </row>
    <row r="289" spans="1:1" s="25" customFormat="1">
      <c r="A289" s="27"/>
    </row>
    <row r="290" spans="1:1" s="25" customFormat="1">
      <c r="A290" s="27"/>
    </row>
    <row r="291" spans="1:1" s="25" customFormat="1">
      <c r="A291" s="27"/>
    </row>
    <row r="292" spans="1:1" s="25" customFormat="1">
      <c r="A292" s="27"/>
    </row>
    <row r="293" spans="1:1" s="25" customFormat="1">
      <c r="A293" s="27"/>
    </row>
    <row r="294" spans="1:1" s="25" customFormat="1">
      <c r="A294" s="27"/>
    </row>
    <row r="295" spans="1:1" s="25" customFormat="1">
      <c r="A295" s="27"/>
    </row>
    <row r="296" spans="1:1" s="25" customFormat="1">
      <c r="A296" s="27"/>
    </row>
    <row r="297" spans="1:1" s="25" customFormat="1">
      <c r="A297" s="27"/>
    </row>
    <row r="298" spans="1:1" s="25" customFormat="1">
      <c r="A298" s="27"/>
    </row>
    <row r="299" spans="1:1" s="25" customFormat="1">
      <c r="A299" s="27"/>
    </row>
    <row r="300" spans="1:1" s="25" customFormat="1">
      <c r="A300" s="27"/>
    </row>
    <row r="301" spans="1:1" s="25" customFormat="1">
      <c r="A301" s="27"/>
    </row>
    <row r="302" spans="1:1" s="25" customFormat="1">
      <c r="A302" s="27"/>
    </row>
    <row r="303" spans="1:1" s="25" customFormat="1">
      <c r="A303" s="27"/>
    </row>
    <row r="304" spans="1:1" s="25" customFormat="1">
      <c r="A304" s="27"/>
    </row>
    <row r="305" spans="1:1" s="25" customFormat="1">
      <c r="A305" s="27"/>
    </row>
    <row r="306" spans="1:1" s="25" customFormat="1">
      <c r="A306" s="27"/>
    </row>
    <row r="307" spans="1:1" s="25" customFormat="1">
      <c r="A307" s="27"/>
    </row>
    <row r="308" spans="1:1" s="25" customFormat="1">
      <c r="A308" s="27"/>
    </row>
    <row r="309" spans="1:1" s="25" customFormat="1">
      <c r="A309" s="27"/>
    </row>
    <row r="310" spans="1:1" s="25" customFormat="1">
      <c r="A310" s="27"/>
    </row>
    <row r="311" spans="1:1" s="25" customFormat="1">
      <c r="A311" s="27"/>
    </row>
    <row r="312" spans="1:1" s="25" customFormat="1">
      <c r="A312" s="27"/>
    </row>
    <row r="313" spans="1:1" s="25" customFormat="1">
      <c r="A313" s="27"/>
    </row>
    <row r="314" spans="1:1" s="25" customFormat="1">
      <c r="A314" s="27"/>
    </row>
    <row r="315" spans="1:1" s="25" customFormat="1">
      <c r="A315" s="27"/>
    </row>
    <row r="316" spans="1:1" s="25" customFormat="1">
      <c r="A316" s="27"/>
    </row>
    <row r="317" spans="1:1" s="25" customFormat="1">
      <c r="A317" s="27"/>
    </row>
    <row r="318" spans="1:1" s="25" customFormat="1">
      <c r="A318" s="27"/>
    </row>
    <row r="319" spans="1:1" s="25" customFormat="1">
      <c r="A319" s="27"/>
    </row>
    <row r="320" spans="1:1" s="25" customFormat="1">
      <c r="A320" s="27"/>
    </row>
    <row r="321" spans="1:1" s="25" customFormat="1">
      <c r="A321" s="27"/>
    </row>
    <row r="322" spans="1:1" s="25" customFormat="1">
      <c r="A322" s="27"/>
    </row>
    <row r="323" spans="1:1" s="25" customFormat="1">
      <c r="A323" s="27"/>
    </row>
    <row r="324" spans="1:1" s="25" customFormat="1">
      <c r="A324" s="27"/>
    </row>
    <row r="325" spans="1:1" s="25" customFormat="1">
      <c r="A325" s="27"/>
    </row>
    <row r="326" spans="1:1" s="25" customFormat="1">
      <c r="A326" s="27"/>
    </row>
    <row r="327" spans="1:1" s="25" customFormat="1">
      <c r="A327" s="27"/>
    </row>
    <row r="328" spans="1:1" s="25" customFormat="1">
      <c r="A328" s="27"/>
    </row>
    <row r="329" spans="1:1" s="25" customFormat="1">
      <c r="A329" s="27"/>
    </row>
    <row r="330" spans="1:1" s="25" customFormat="1">
      <c r="A330" s="27"/>
    </row>
    <row r="331" spans="1:1" s="25" customFormat="1">
      <c r="A331" s="27"/>
    </row>
    <row r="332" spans="1:1" s="25" customFormat="1">
      <c r="A332" s="27"/>
    </row>
    <row r="333" spans="1:1" s="25" customFormat="1">
      <c r="A333" s="27"/>
    </row>
    <row r="334" spans="1:1" s="25" customFormat="1">
      <c r="A334" s="27"/>
    </row>
    <row r="335" spans="1:1" s="25" customFormat="1">
      <c r="A335" s="27"/>
    </row>
    <row r="336" spans="1:1" s="25" customFormat="1">
      <c r="A336" s="27"/>
    </row>
    <row r="337" spans="1:1" s="25" customFormat="1">
      <c r="A337" s="27"/>
    </row>
    <row r="338" spans="1:1" s="25" customFormat="1">
      <c r="A338" s="27"/>
    </row>
    <row r="339" spans="1:1" s="25" customFormat="1">
      <c r="A339" s="27"/>
    </row>
    <row r="340" spans="1:1" s="25" customFormat="1">
      <c r="A340" s="27"/>
    </row>
    <row r="341" spans="1:1" s="25" customFormat="1">
      <c r="A341" s="27"/>
    </row>
    <row r="342" spans="1:1" s="25" customFormat="1">
      <c r="A342" s="27"/>
    </row>
    <row r="343" spans="1:1" s="25" customFormat="1">
      <c r="A343" s="27"/>
    </row>
    <row r="344" spans="1:1" s="25" customFormat="1">
      <c r="A344" s="27"/>
    </row>
    <row r="345" spans="1:1" s="25" customFormat="1">
      <c r="A345" s="27"/>
    </row>
    <row r="346" spans="1:1" s="25" customFormat="1">
      <c r="A346" s="27"/>
    </row>
    <row r="347" spans="1:1" s="25" customFormat="1">
      <c r="A347" s="27"/>
    </row>
    <row r="348" spans="1:1" s="25" customFormat="1">
      <c r="A348" s="27"/>
    </row>
    <row r="349" spans="1:1" s="25" customFormat="1">
      <c r="A349" s="27"/>
    </row>
    <row r="350" spans="1:1" s="25" customFormat="1">
      <c r="A350" s="27"/>
    </row>
    <row r="351" spans="1:1" s="25" customFormat="1">
      <c r="A351" s="27"/>
    </row>
    <row r="352" spans="1:1" s="25" customFormat="1">
      <c r="A352" s="27"/>
    </row>
    <row r="353" spans="1:1" s="25" customFormat="1">
      <c r="A353" s="27"/>
    </row>
    <row r="354" spans="1:1" s="25" customFormat="1">
      <c r="A354" s="27"/>
    </row>
    <row r="355" spans="1:1" s="25" customFormat="1">
      <c r="A355" s="27"/>
    </row>
    <row r="356" spans="1:1" s="25" customFormat="1">
      <c r="A356" s="27"/>
    </row>
    <row r="357" spans="1:1" s="25" customFormat="1">
      <c r="A357" s="27"/>
    </row>
    <row r="358" spans="1:1" s="25" customFormat="1">
      <c r="A358" s="27"/>
    </row>
    <row r="359" spans="1:1" s="25" customFormat="1">
      <c r="A359" s="27"/>
    </row>
    <row r="360" spans="1:1" s="25" customFormat="1">
      <c r="A360" s="27"/>
    </row>
    <row r="361" spans="1:1" s="25" customFormat="1">
      <c r="A361" s="27"/>
    </row>
    <row r="362" spans="1:1" s="25" customFormat="1">
      <c r="A362" s="27"/>
    </row>
    <row r="363" spans="1:1" s="25" customFormat="1">
      <c r="A363" s="27"/>
    </row>
    <row r="364" spans="1:1" s="25" customFormat="1">
      <c r="A364" s="27"/>
    </row>
    <row r="365" spans="1:1" s="25" customFormat="1">
      <c r="A365" s="27"/>
    </row>
    <row r="366" spans="1:1" s="25" customFormat="1">
      <c r="A366" s="27"/>
    </row>
    <row r="367" spans="1:1" s="25" customFormat="1">
      <c r="A367" s="27"/>
    </row>
    <row r="368" spans="1:1" s="25" customFormat="1">
      <c r="A368" s="27"/>
    </row>
    <row r="369" spans="1:1" s="25" customFormat="1">
      <c r="A369" s="27"/>
    </row>
    <row r="370" spans="1:1" s="25" customFormat="1">
      <c r="A370" s="27"/>
    </row>
    <row r="371" spans="1:1" s="25" customFormat="1">
      <c r="A371" s="27"/>
    </row>
    <row r="372" spans="1:1" s="25" customFormat="1">
      <c r="A372" s="27"/>
    </row>
    <row r="373" spans="1:1" s="25" customFormat="1">
      <c r="A373" s="27"/>
    </row>
    <row r="374" spans="1:1" s="25" customFormat="1">
      <c r="A374" s="27"/>
    </row>
    <row r="375" spans="1:1" s="25" customFormat="1">
      <c r="A375" s="27"/>
    </row>
    <row r="376" spans="1:1" s="25" customFormat="1">
      <c r="A376" s="27"/>
    </row>
    <row r="377" spans="1:1" s="25" customFormat="1">
      <c r="A377" s="27"/>
    </row>
    <row r="378" spans="1:1" s="25" customFormat="1">
      <c r="A378" s="27"/>
    </row>
    <row r="379" spans="1:1" s="25" customFormat="1">
      <c r="A379" s="27"/>
    </row>
    <row r="380" spans="1:1" s="25" customFormat="1">
      <c r="A380" s="27"/>
    </row>
    <row r="381" spans="1:1" s="25" customFormat="1">
      <c r="A381" s="27"/>
    </row>
    <row r="382" spans="1:1" s="25" customFormat="1">
      <c r="A382" s="27"/>
    </row>
    <row r="383" spans="1:1" s="25" customFormat="1">
      <c r="A383" s="27"/>
    </row>
    <row r="384" spans="1:1" s="25" customFormat="1">
      <c r="A384" s="27"/>
    </row>
    <row r="385" spans="1:1" s="25" customFormat="1">
      <c r="A385" s="27"/>
    </row>
    <row r="386" spans="1:1" s="25" customFormat="1">
      <c r="A386" s="27"/>
    </row>
    <row r="387" spans="1:1" s="25" customFormat="1">
      <c r="A387" s="27"/>
    </row>
    <row r="388" spans="1:1" s="25" customFormat="1">
      <c r="A388" s="27"/>
    </row>
    <row r="389" spans="1:1" s="25" customFormat="1">
      <c r="A389" s="27"/>
    </row>
    <row r="390" spans="1:1" s="25" customFormat="1">
      <c r="A390" s="27"/>
    </row>
    <row r="391" spans="1:1" s="25" customFormat="1">
      <c r="A391" s="27"/>
    </row>
    <row r="392" spans="1:1" s="25" customFormat="1">
      <c r="A392" s="27"/>
    </row>
    <row r="393" spans="1:1" s="25" customFormat="1">
      <c r="A393" s="27"/>
    </row>
    <row r="394" spans="1:1" s="25" customFormat="1">
      <c r="A394" s="27"/>
    </row>
    <row r="395" spans="1:1" s="25" customFormat="1">
      <c r="A395" s="27"/>
    </row>
    <row r="396" spans="1:1" s="25" customFormat="1">
      <c r="A396" s="27"/>
    </row>
    <row r="397" spans="1:1" s="25" customFormat="1">
      <c r="A397" s="27"/>
    </row>
    <row r="398" spans="1:1" s="25" customFormat="1">
      <c r="A398" s="27"/>
    </row>
    <row r="399" spans="1:1" s="25" customFormat="1">
      <c r="A399" s="27"/>
    </row>
    <row r="400" spans="1:1" s="25" customFormat="1">
      <c r="A400" s="27"/>
    </row>
    <row r="401" spans="1:1" s="25" customFormat="1">
      <c r="A401" s="27"/>
    </row>
    <row r="402" spans="1:1" s="25" customFormat="1">
      <c r="A402" s="27"/>
    </row>
    <row r="403" spans="1:1" s="25" customFormat="1">
      <c r="A403" s="27"/>
    </row>
    <row r="404" spans="1:1" s="25" customFormat="1">
      <c r="A404" s="27"/>
    </row>
    <row r="405" spans="1:1" s="25" customFormat="1">
      <c r="A405" s="27"/>
    </row>
    <row r="406" spans="1:1" s="25" customFormat="1">
      <c r="A406" s="27"/>
    </row>
    <row r="407" spans="1:1" s="25" customFormat="1">
      <c r="A407" s="27"/>
    </row>
    <row r="408" spans="1:1" s="25" customFormat="1">
      <c r="A408" s="27"/>
    </row>
    <row r="409" spans="1:1" s="25" customFormat="1">
      <c r="A409" s="27"/>
    </row>
    <row r="410" spans="1:1" s="25" customFormat="1">
      <c r="A410" s="27"/>
    </row>
    <row r="411" spans="1:1" s="25" customFormat="1">
      <c r="A411" s="27"/>
    </row>
    <row r="412" spans="1:1" s="25" customFormat="1">
      <c r="A412" s="27"/>
    </row>
    <row r="413" spans="1:1" s="25" customFormat="1">
      <c r="A413" s="27"/>
    </row>
    <row r="414" spans="1:1" s="25" customFormat="1">
      <c r="A414" s="27"/>
    </row>
    <row r="415" spans="1:1" s="25" customFormat="1">
      <c r="A415" s="27"/>
    </row>
    <row r="416" spans="1:1" s="25" customFormat="1">
      <c r="A416" s="27"/>
    </row>
    <row r="417" spans="1:1" s="25" customFormat="1">
      <c r="A417" s="27"/>
    </row>
    <row r="418" spans="1:1" s="25" customFormat="1">
      <c r="A418" s="27"/>
    </row>
    <row r="419" spans="1:1" s="25" customFormat="1">
      <c r="A419" s="27"/>
    </row>
    <row r="420" spans="1:1" s="25" customFormat="1">
      <c r="A420" s="27"/>
    </row>
    <row r="421" spans="1:1" s="25" customFormat="1">
      <c r="A421" s="27"/>
    </row>
    <row r="422" spans="1:1" s="25" customFormat="1">
      <c r="A422" s="27"/>
    </row>
    <row r="423" spans="1:1" s="25" customFormat="1">
      <c r="A423" s="27"/>
    </row>
    <row r="424" spans="1:1" s="25" customFormat="1">
      <c r="A424" s="27"/>
    </row>
    <row r="425" spans="1:1" s="25" customFormat="1">
      <c r="A425" s="27"/>
    </row>
    <row r="426" spans="1:1" s="25" customFormat="1">
      <c r="A426" s="27"/>
    </row>
    <row r="427" spans="1:1" s="25" customFormat="1">
      <c r="A427" s="27"/>
    </row>
    <row r="428" spans="1:1" s="25" customFormat="1">
      <c r="A428" s="27"/>
    </row>
    <row r="429" spans="1:1" s="25" customFormat="1">
      <c r="A429" s="27"/>
    </row>
    <row r="430" spans="1:1" s="25" customFormat="1">
      <c r="A430" s="27"/>
    </row>
    <row r="431" spans="1:1" s="25" customFormat="1">
      <c r="A431" s="27"/>
    </row>
    <row r="432" spans="1:1" s="25" customFormat="1">
      <c r="A432" s="27"/>
    </row>
    <row r="433" spans="1:1" s="25" customFormat="1">
      <c r="A433" s="27"/>
    </row>
    <row r="434" spans="1:1" s="25" customFormat="1">
      <c r="A434" s="27"/>
    </row>
    <row r="435" spans="1:1" s="25" customFormat="1">
      <c r="A435" s="27"/>
    </row>
    <row r="436" spans="1:1" s="25" customFormat="1">
      <c r="A436" s="27"/>
    </row>
    <row r="437" spans="1:1" s="25" customFormat="1">
      <c r="A437" s="27"/>
    </row>
    <row r="438" spans="1:1" s="25" customFormat="1">
      <c r="A438" s="27"/>
    </row>
    <row r="439" spans="1:1" s="25" customFormat="1">
      <c r="A439" s="27"/>
    </row>
    <row r="440" spans="1:1" s="25" customFormat="1">
      <c r="A440" s="27"/>
    </row>
    <row r="441" spans="1:1" s="25" customFormat="1">
      <c r="A441" s="27"/>
    </row>
    <row r="442" spans="1:1" s="25" customFormat="1">
      <c r="A442" s="27"/>
    </row>
    <row r="443" spans="1:1" s="25" customFormat="1">
      <c r="A443" s="27"/>
    </row>
    <row r="444" spans="1:1" s="25" customFormat="1">
      <c r="A444" s="27"/>
    </row>
    <row r="445" spans="1:1" s="25" customFormat="1">
      <c r="A445" s="27"/>
    </row>
    <row r="446" spans="1:1" s="25" customFormat="1">
      <c r="A446" s="27"/>
    </row>
    <row r="447" spans="1:1" s="25" customFormat="1">
      <c r="A447" s="27"/>
    </row>
    <row r="448" spans="1:1" s="25" customFormat="1">
      <c r="A448" s="27"/>
    </row>
    <row r="449" spans="1:1" s="25" customFormat="1">
      <c r="A449" s="27"/>
    </row>
    <row r="450" spans="1:1" s="25" customFormat="1">
      <c r="A450" s="27"/>
    </row>
    <row r="451" spans="1:1" s="25" customFormat="1">
      <c r="A451" s="27"/>
    </row>
    <row r="452" spans="1:1" s="25" customFormat="1">
      <c r="A452" s="27"/>
    </row>
    <row r="453" spans="1:1" s="25" customFormat="1">
      <c r="A453" s="27"/>
    </row>
    <row r="454" spans="1:1" s="25" customFormat="1">
      <c r="A454" s="27"/>
    </row>
    <row r="455" spans="1:1" s="25" customFormat="1">
      <c r="A455" s="27"/>
    </row>
    <row r="456" spans="1:1" s="25" customFormat="1">
      <c r="A456" s="27"/>
    </row>
    <row r="457" spans="1:1" s="25" customFormat="1">
      <c r="A457" s="27"/>
    </row>
    <row r="458" spans="1:1" s="25" customFormat="1">
      <c r="A458" s="27"/>
    </row>
    <row r="459" spans="1:1" s="25" customFormat="1">
      <c r="A459" s="27"/>
    </row>
    <row r="460" spans="1:1" s="25" customFormat="1">
      <c r="A460" s="27"/>
    </row>
    <row r="461" spans="1:1" s="25" customFormat="1">
      <c r="A461" s="27"/>
    </row>
    <row r="462" spans="1:1" s="25" customFormat="1">
      <c r="A462" s="27"/>
    </row>
    <row r="463" spans="1:1" s="25" customFormat="1">
      <c r="A463" s="27"/>
    </row>
    <row r="464" spans="1:1" s="25" customFormat="1">
      <c r="A464" s="27"/>
    </row>
    <row r="465" spans="1:1" s="25" customFormat="1">
      <c r="A465" s="27"/>
    </row>
    <row r="466" spans="1:1" s="25" customFormat="1">
      <c r="A466" s="27"/>
    </row>
    <row r="467" spans="1:1" s="25" customFormat="1">
      <c r="A467" s="27"/>
    </row>
    <row r="468" spans="1:1" s="25" customFormat="1">
      <c r="A468" s="27"/>
    </row>
    <row r="469" spans="1:1" s="25" customFormat="1">
      <c r="A469" s="27"/>
    </row>
    <row r="470" spans="1:1" s="25" customFormat="1">
      <c r="A470" s="27"/>
    </row>
    <row r="471" spans="1:1" s="25" customFormat="1">
      <c r="A471" s="27"/>
    </row>
    <row r="472" spans="1:1" s="25" customFormat="1">
      <c r="A472" s="27"/>
    </row>
    <row r="473" spans="1:1" s="25" customFormat="1">
      <c r="A473" s="27"/>
    </row>
    <row r="474" spans="1:1" s="25" customFormat="1">
      <c r="A474" s="27"/>
    </row>
    <row r="475" spans="1:1" s="25" customFormat="1">
      <c r="A475" s="27"/>
    </row>
    <row r="476" spans="1:1" s="25" customFormat="1">
      <c r="A476" s="27"/>
    </row>
    <row r="477" spans="1:1" s="25" customFormat="1">
      <c r="A477" s="27"/>
    </row>
    <row r="478" spans="1:1" s="25" customFormat="1">
      <c r="A478" s="27"/>
    </row>
    <row r="479" spans="1:1" s="25" customFormat="1">
      <c r="A479" s="27"/>
    </row>
    <row r="480" spans="1:1" s="25" customFormat="1">
      <c r="A480" s="27"/>
    </row>
    <row r="481" spans="1:1" s="25" customFormat="1">
      <c r="A481" s="27"/>
    </row>
    <row r="482" spans="1:1" s="25" customFormat="1">
      <c r="A482" s="27"/>
    </row>
    <row r="483" spans="1:1" s="25" customFormat="1">
      <c r="A483" s="27"/>
    </row>
    <row r="484" spans="1:1" s="25" customFormat="1">
      <c r="A484" s="27"/>
    </row>
    <row r="485" spans="1:1" s="25" customFormat="1">
      <c r="A485" s="27"/>
    </row>
    <row r="486" spans="1:1" s="25" customFormat="1">
      <c r="A486" s="27"/>
    </row>
    <row r="487" spans="1:1" s="25" customFormat="1">
      <c r="A487" s="27"/>
    </row>
    <row r="488" spans="1:1" s="25" customFormat="1">
      <c r="A488" s="27"/>
    </row>
    <row r="489" spans="1:1" s="25" customFormat="1">
      <c r="A489" s="27"/>
    </row>
    <row r="490" spans="1:1" s="25" customFormat="1">
      <c r="A490" s="27"/>
    </row>
    <row r="491" spans="1:1" s="25" customFormat="1">
      <c r="A491" s="27"/>
    </row>
    <row r="492" spans="1:1" s="25" customFormat="1">
      <c r="A492" s="27"/>
    </row>
    <row r="493" spans="1:1" s="25" customFormat="1">
      <c r="A493" s="27"/>
    </row>
    <row r="494" spans="1:1" s="25" customFormat="1">
      <c r="A494" s="27"/>
    </row>
    <row r="495" spans="1:1" s="25" customFormat="1">
      <c r="A495" s="27"/>
    </row>
    <row r="496" spans="1:1" s="25" customFormat="1">
      <c r="A496" s="27"/>
    </row>
    <row r="497" spans="1:1" s="25" customFormat="1">
      <c r="A497" s="27"/>
    </row>
    <row r="498" spans="1:1" s="25" customFormat="1">
      <c r="A498" s="27"/>
    </row>
    <row r="499" spans="1:1" s="25" customFormat="1">
      <c r="A499" s="27"/>
    </row>
    <row r="500" spans="1:1" s="25" customFormat="1">
      <c r="A500" s="27"/>
    </row>
    <row r="501" spans="1:1" s="25" customFormat="1">
      <c r="A501" s="27"/>
    </row>
    <row r="502" spans="1:1" s="25" customFormat="1">
      <c r="A502" s="27"/>
    </row>
    <row r="503" spans="1:1" s="25" customFormat="1">
      <c r="A503" s="27"/>
    </row>
    <row r="504" spans="1:1" s="25" customFormat="1">
      <c r="A504" s="27"/>
    </row>
    <row r="505" spans="1:1" s="25" customFormat="1">
      <c r="A505" s="27"/>
    </row>
    <row r="506" spans="1:1" s="25" customFormat="1">
      <c r="A506" s="27"/>
    </row>
    <row r="507" spans="1:1" s="25" customFormat="1">
      <c r="A507" s="27"/>
    </row>
    <row r="508" spans="1:1" s="25" customFormat="1">
      <c r="A508" s="27"/>
    </row>
    <row r="509" spans="1:1" s="25" customFormat="1">
      <c r="A509" s="27"/>
    </row>
    <row r="510" spans="1:1" s="25" customFormat="1">
      <c r="A510" s="27"/>
    </row>
    <row r="511" spans="1:1" s="25" customFormat="1">
      <c r="A511" s="27"/>
    </row>
    <row r="512" spans="1:1" s="25" customFormat="1">
      <c r="A512" s="27"/>
    </row>
    <row r="513" spans="1:1" s="25" customFormat="1">
      <c r="A513" s="27"/>
    </row>
    <row r="514" spans="1:1" s="25" customFormat="1">
      <c r="A514" s="27"/>
    </row>
    <row r="515" spans="1:1" s="25" customFormat="1">
      <c r="A515" s="27"/>
    </row>
    <row r="516" spans="1:1" s="25" customFormat="1">
      <c r="A516" s="27"/>
    </row>
    <row r="517" spans="1:1" s="25" customFormat="1">
      <c r="A517" s="27"/>
    </row>
    <row r="518" spans="1:1" s="25" customFormat="1">
      <c r="A518" s="27"/>
    </row>
    <row r="519" spans="1:1" s="25" customFormat="1">
      <c r="A519" s="27"/>
    </row>
    <row r="520" spans="1:1" s="25" customFormat="1">
      <c r="A520" s="27"/>
    </row>
    <row r="521" spans="1:1" s="25" customFormat="1">
      <c r="A521" s="27"/>
    </row>
    <row r="522" spans="1:1" s="25" customFormat="1">
      <c r="A522" s="27"/>
    </row>
    <row r="523" spans="1:1" s="25" customFormat="1">
      <c r="A523" s="27"/>
    </row>
    <row r="524" spans="1:1" s="25" customFormat="1">
      <c r="A524" s="27"/>
    </row>
    <row r="525" spans="1:1" s="25" customFormat="1">
      <c r="A525" s="27"/>
    </row>
    <row r="526" spans="1:1" s="25" customFormat="1">
      <c r="A526" s="27"/>
    </row>
    <row r="527" spans="1:1" s="25" customFormat="1">
      <c r="A527" s="27"/>
    </row>
    <row r="528" spans="1:1" s="25" customFormat="1">
      <c r="A528" s="27"/>
    </row>
    <row r="529" spans="1:1" s="25" customFormat="1">
      <c r="A529" s="27"/>
    </row>
    <row r="530" spans="1:1" s="25" customFormat="1">
      <c r="A530" s="27"/>
    </row>
    <row r="531" spans="1:1" s="25" customFormat="1">
      <c r="A531" s="27"/>
    </row>
    <row r="532" spans="1:1" s="25" customFormat="1">
      <c r="A532" s="27"/>
    </row>
    <row r="533" spans="1:1" s="25" customFormat="1">
      <c r="A533" s="27"/>
    </row>
    <row r="534" spans="1:1" s="25" customFormat="1">
      <c r="A534" s="27"/>
    </row>
    <row r="535" spans="1:1" s="25" customFormat="1">
      <c r="A535" s="27"/>
    </row>
    <row r="536" spans="1:1" s="25" customFormat="1">
      <c r="A536" s="27"/>
    </row>
    <row r="537" spans="1:1" s="25" customFormat="1">
      <c r="A537" s="27"/>
    </row>
    <row r="538" spans="1:1" s="25" customFormat="1">
      <c r="A538" s="27"/>
    </row>
    <row r="539" spans="1:1" s="25" customFormat="1">
      <c r="A539" s="27"/>
    </row>
    <row r="540" spans="1:1" s="25" customFormat="1">
      <c r="A540" s="27"/>
    </row>
    <row r="541" spans="1:1" s="25" customFormat="1">
      <c r="A541" s="27"/>
    </row>
    <row r="542" spans="1:1" s="25" customFormat="1">
      <c r="A542" s="27"/>
    </row>
    <row r="543" spans="1:1" s="25" customFormat="1">
      <c r="A543" s="27"/>
    </row>
    <row r="544" spans="1:1" s="25" customFormat="1">
      <c r="A544" s="27"/>
    </row>
    <row r="545" spans="1:1" s="25" customFormat="1">
      <c r="A545" s="27"/>
    </row>
    <row r="546" spans="1:1" s="25" customFormat="1">
      <c r="A546" s="27"/>
    </row>
    <row r="547" spans="1:1" s="25" customFormat="1">
      <c r="A547" s="27"/>
    </row>
  </sheetData>
  <sheetProtection algorithmName="SHA-512" hashValue="E8uNxQo/g0RI8scpfVhjZ6KV76WCt6g+dzi9iGaapWSMc9QBIVasbqCPKt0gk1FInBSWPmN2nLIQuCOaW+RPIw==" saltValue="3+TdbdtQnPaAh9eZUm2LtA==" spinCount="100000" sheet="1" selectLockedCells="1"/>
  <mergeCells count="90">
    <mergeCell ref="B29:F31"/>
    <mergeCell ref="A46:J46"/>
    <mergeCell ref="A47:J47"/>
    <mergeCell ref="A43:K43"/>
    <mergeCell ref="A48:J48"/>
    <mergeCell ref="A44:K44"/>
    <mergeCell ref="H30:I30"/>
    <mergeCell ref="J30:K30"/>
    <mergeCell ref="H31:I31"/>
    <mergeCell ref="J31:K31"/>
    <mergeCell ref="H32:I32"/>
    <mergeCell ref="J32:K32"/>
    <mergeCell ref="B23:D24"/>
    <mergeCell ref="E24:F24"/>
    <mergeCell ref="F4:F5"/>
    <mergeCell ref="G4:G5"/>
    <mergeCell ref="A45:J45"/>
    <mergeCell ref="A42:K42"/>
    <mergeCell ref="J15:K15"/>
    <mergeCell ref="J16:K16"/>
    <mergeCell ref="J17:K17"/>
    <mergeCell ref="H27:I27"/>
    <mergeCell ref="J27:K27"/>
    <mergeCell ref="H28:I28"/>
    <mergeCell ref="J28:K28"/>
    <mergeCell ref="B25:D25"/>
    <mergeCell ref="H26:I26"/>
    <mergeCell ref="J26:K26"/>
    <mergeCell ref="J14:K14"/>
    <mergeCell ref="E21:F21"/>
    <mergeCell ref="E22:F22"/>
    <mergeCell ref="E23:F23"/>
    <mergeCell ref="E25:F25"/>
    <mergeCell ref="H21:I22"/>
    <mergeCell ref="J21:K21"/>
    <mergeCell ref="J25:K25"/>
    <mergeCell ref="J22:K22"/>
    <mergeCell ref="H23:I23"/>
    <mergeCell ref="J23:K23"/>
    <mergeCell ref="H20:I20"/>
    <mergeCell ref="H24:I24"/>
    <mergeCell ref="J24:K24"/>
    <mergeCell ref="J18:K18"/>
    <mergeCell ref="H18:I18"/>
    <mergeCell ref="J9:K9"/>
    <mergeCell ref="J10:K10"/>
    <mergeCell ref="J11:K11"/>
    <mergeCell ref="J12:K12"/>
    <mergeCell ref="J13:K13"/>
    <mergeCell ref="B1:H1"/>
    <mergeCell ref="B3:E3"/>
    <mergeCell ref="B4:E4"/>
    <mergeCell ref="H3:I3"/>
    <mergeCell ref="B5:E5"/>
    <mergeCell ref="H5:I5"/>
    <mergeCell ref="H9:I9"/>
    <mergeCell ref="H10:I10"/>
    <mergeCell ref="H11:I11"/>
    <mergeCell ref="H12:I12"/>
    <mergeCell ref="G7:G18"/>
    <mergeCell ref="H13:I13"/>
    <mergeCell ref="H14:I14"/>
    <mergeCell ref="H15:I15"/>
    <mergeCell ref="H16:I16"/>
    <mergeCell ref="H17:I17"/>
    <mergeCell ref="J3:K3"/>
    <mergeCell ref="H4:I4"/>
    <mergeCell ref="G6:I6"/>
    <mergeCell ref="H7:I7"/>
    <mergeCell ref="H8:I8"/>
    <mergeCell ref="J4:K5"/>
    <mergeCell ref="J6:K6"/>
    <mergeCell ref="J7:K7"/>
    <mergeCell ref="J8:K8"/>
    <mergeCell ref="H25:I25"/>
    <mergeCell ref="A41:K41"/>
    <mergeCell ref="A40:K40"/>
    <mergeCell ref="B21:D21"/>
    <mergeCell ref="B22:D22"/>
    <mergeCell ref="B32:F32"/>
    <mergeCell ref="H33:I33"/>
    <mergeCell ref="J33:K33"/>
    <mergeCell ref="A37:J37"/>
    <mergeCell ref="A38:J38"/>
    <mergeCell ref="B33:F33"/>
    <mergeCell ref="A36:I36"/>
    <mergeCell ref="H29:I29"/>
    <mergeCell ref="J29:K29"/>
    <mergeCell ref="B26:F28"/>
    <mergeCell ref="A39:J39"/>
  </mergeCells>
  <phoneticPr fontId="15" type="noConversion"/>
  <pageMargins left="0" right="0" top="0.35433070866141736" bottom="0.35433070866141736" header="0.31496062992125984" footer="0.31496062992125984"/>
  <pageSetup paperSize="9" scale="45" orientation="portrait" r:id="rId1"/>
  <rowBreaks count="1" manualBreakCount="1">
    <brk id="33"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工作表3"/>
  <dimension ref="A3:D6"/>
  <sheetViews>
    <sheetView workbookViewId="0">
      <selection activeCell="C13" sqref="C13"/>
    </sheetView>
  </sheetViews>
  <sheetFormatPr defaultColWidth="9" defaultRowHeight="15.75"/>
  <cols>
    <col min="1" max="1" width="10.625" style="170" customWidth="1"/>
    <col min="2" max="3" width="22.625" style="170" customWidth="1"/>
    <col min="4" max="4" width="38.625" style="170" customWidth="1"/>
    <col min="5" max="16384" width="9" style="171"/>
  </cols>
  <sheetData>
    <row r="3" spans="1:4" ht="17.25" thickBot="1">
      <c r="A3" s="172" t="s">
        <v>109</v>
      </c>
      <c r="B3" s="173" t="s">
        <v>110</v>
      </c>
      <c r="C3" s="173" t="s">
        <v>111</v>
      </c>
      <c r="D3" s="174" t="s">
        <v>112</v>
      </c>
    </row>
    <row r="4" spans="1:4" ht="16.5" thickTop="1">
      <c r="A4" s="175" t="s">
        <v>113</v>
      </c>
      <c r="B4" s="176" t="s">
        <v>116</v>
      </c>
      <c r="C4" s="176" t="s">
        <v>119</v>
      </c>
      <c r="D4" s="317" t="s">
        <v>122</v>
      </c>
    </row>
    <row r="5" spans="1:4">
      <c r="A5" s="175" t="s">
        <v>114</v>
      </c>
      <c r="B5" s="176" t="s">
        <v>117</v>
      </c>
      <c r="C5" s="176" t="s">
        <v>120</v>
      </c>
      <c r="D5" s="318"/>
    </row>
    <row r="6" spans="1:4">
      <c r="A6" s="178" t="s">
        <v>115</v>
      </c>
      <c r="B6" s="179" t="s">
        <v>118</v>
      </c>
      <c r="C6" s="179" t="s">
        <v>121</v>
      </c>
      <c r="D6" s="177" t="s">
        <v>123</v>
      </c>
    </row>
  </sheetData>
  <mergeCells count="1">
    <mergeCell ref="D4:D5"/>
  </mergeCells>
  <phoneticPr fontId="1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工作表4"/>
  <dimension ref="A1:AX90"/>
  <sheetViews>
    <sheetView topLeftCell="M1" zoomScale="60" zoomScaleNormal="60" workbookViewId="0">
      <selection activeCell="V11" sqref="V11:W11"/>
    </sheetView>
  </sheetViews>
  <sheetFormatPr defaultRowHeight="16.5"/>
  <cols>
    <col min="3" max="3" width="11" bestFit="1" customWidth="1"/>
    <col min="14" max="16" width="22.875" customWidth="1"/>
    <col min="17" max="17" width="14.5" customWidth="1"/>
    <col min="18" max="18" width="27.625" customWidth="1"/>
    <col min="19" max="19" width="23.5" customWidth="1"/>
    <col min="20" max="22" width="14.5" customWidth="1"/>
    <col min="23" max="23" width="27.5" customWidth="1"/>
    <col min="26" max="26" width="12.875" bestFit="1" customWidth="1"/>
    <col min="33" max="40" width="11.875" customWidth="1"/>
    <col min="43" max="50" width="11.875" customWidth="1"/>
  </cols>
  <sheetData>
    <row r="1" spans="1:50">
      <c r="N1" s="108" t="s">
        <v>96</v>
      </c>
      <c r="O1" s="109"/>
      <c r="P1" s="110"/>
    </row>
    <row r="2" spans="1:50">
      <c r="N2" s="111" t="s">
        <v>97</v>
      </c>
      <c r="O2" s="112"/>
      <c r="P2" s="112"/>
    </row>
    <row r="4" spans="1:50" ht="36.75" thickBot="1">
      <c r="A4" s="410" t="s">
        <v>20</v>
      </c>
      <c r="B4" s="411"/>
      <c r="C4" s="411"/>
      <c r="D4" s="411"/>
      <c r="E4" s="411"/>
      <c r="F4" s="411"/>
      <c r="G4" s="411"/>
      <c r="H4" s="411"/>
      <c r="I4" s="411"/>
      <c r="J4" s="411"/>
      <c r="K4" s="411"/>
      <c r="M4" s="27"/>
      <c r="N4" s="396" t="s">
        <v>35</v>
      </c>
      <c r="O4" s="397"/>
      <c r="P4" s="397"/>
      <c r="Q4" s="397"/>
      <c r="R4" s="397"/>
      <c r="S4" s="397"/>
      <c r="T4" s="398"/>
      <c r="U4" s="83" t="s">
        <v>68</v>
      </c>
      <c r="V4" s="84">
        <v>44078</v>
      </c>
      <c r="W4" s="82" t="s">
        <v>70</v>
      </c>
      <c r="AF4" s="193" t="s">
        <v>76</v>
      </c>
      <c r="AG4" s="191"/>
      <c r="AH4" s="191"/>
      <c r="AI4" s="191"/>
      <c r="AJ4" s="191"/>
      <c r="AK4" s="191"/>
      <c r="AL4" s="191"/>
      <c r="AM4" s="191"/>
      <c r="AN4" s="191"/>
      <c r="AO4" s="191"/>
      <c r="AP4" s="193" t="s">
        <v>77</v>
      </c>
      <c r="AQ4" s="191"/>
      <c r="AR4" s="191"/>
      <c r="AS4" s="191"/>
      <c r="AT4" s="191"/>
      <c r="AU4" s="191"/>
      <c r="AV4" s="191"/>
      <c r="AW4" s="191"/>
      <c r="AX4" s="192"/>
    </row>
    <row r="5" spans="1:50" ht="28.5" thickTop="1" thickBot="1">
      <c r="A5" s="412" t="s">
        <v>24</v>
      </c>
      <c r="B5" s="413"/>
      <c r="C5" s="413"/>
      <c r="D5" s="413"/>
      <c r="E5" s="413"/>
      <c r="F5" s="413"/>
      <c r="G5" s="413"/>
      <c r="H5" s="413"/>
      <c r="I5" s="413"/>
      <c r="J5" s="413"/>
      <c r="K5" s="414"/>
      <c r="M5" s="27"/>
      <c r="N5" s="81" t="s">
        <v>10</v>
      </c>
      <c r="O5" s="113" t="str">
        <f>輸入區!B7</f>
        <v>郝健康</v>
      </c>
      <c r="P5" s="81" t="s">
        <v>29</v>
      </c>
      <c r="Q5" s="113" t="str">
        <f>輸入區!B8</f>
        <v>男性</v>
      </c>
      <c r="R5" s="81" t="s">
        <v>38</v>
      </c>
      <c r="S5" s="114">
        <f ca="1">E13</f>
        <v>43</v>
      </c>
      <c r="T5" s="81" t="s">
        <v>17</v>
      </c>
      <c r="U5" s="113" t="str">
        <f>輸入區!B9</f>
        <v>1級</v>
      </c>
      <c r="V5" s="81" t="s">
        <v>39</v>
      </c>
      <c r="W5" s="113" t="str">
        <f>輸入區!I16</f>
        <v>年繳</v>
      </c>
      <c r="Z5" s="9" t="s">
        <v>18</v>
      </c>
      <c r="AF5" s="102" t="s">
        <v>81</v>
      </c>
      <c r="AG5" s="101">
        <v>10000</v>
      </c>
      <c r="AH5" s="101">
        <v>10000</v>
      </c>
      <c r="AI5" s="101">
        <v>10000</v>
      </c>
      <c r="AJ5" s="101">
        <v>10000</v>
      </c>
      <c r="AK5" s="94">
        <v>100</v>
      </c>
      <c r="AL5" s="94">
        <v>100</v>
      </c>
      <c r="AM5" s="101">
        <v>10000</v>
      </c>
      <c r="AN5" s="101">
        <v>10000</v>
      </c>
      <c r="AO5" s="93"/>
      <c r="AP5" s="102" t="s">
        <v>82</v>
      </c>
      <c r="AQ5" s="101">
        <v>10000</v>
      </c>
      <c r="AR5" s="101">
        <v>10000</v>
      </c>
      <c r="AS5" s="101">
        <v>10000</v>
      </c>
      <c r="AT5" s="101">
        <v>10000</v>
      </c>
      <c r="AU5" s="94">
        <v>100</v>
      </c>
      <c r="AV5" s="94">
        <v>100</v>
      </c>
      <c r="AW5" s="101">
        <v>10000</v>
      </c>
      <c r="AX5" s="101">
        <v>10000</v>
      </c>
    </row>
    <row r="6" spans="1:50" ht="25.5" thickTop="1" thickBot="1">
      <c r="A6" s="415" t="s">
        <v>1</v>
      </c>
      <c r="B6" s="416"/>
      <c r="C6" s="416"/>
      <c r="D6" s="44"/>
      <c r="E6" s="44"/>
      <c r="F6" s="44"/>
      <c r="G6" s="44"/>
      <c r="H6" s="45" t="s">
        <v>25</v>
      </c>
      <c r="I6" s="417">
        <v>44077.776917824071</v>
      </c>
      <c r="J6" s="418"/>
      <c r="K6" s="46" t="s">
        <v>26</v>
      </c>
      <c r="M6" s="27"/>
      <c r="N6" s="399" t="s">
        <v>12</v>
      </c>
      <c r="O6" s="399"/>
      <c r="P6" s="399"/>
      <c r="Q6" s="399"/>
      <c r="R6" s="81" t="s">
        <v>13</v>
      </c>
      <c r="S6" s="81" t="s">
        <v>3</v>
      </c>
      <c r="T6" s="400" t="s">
        <v>36</v>
      </c>
      <c r="U6" s="401"/>
      <c r="V6" s="400" t="s">
        <v>37</v>
      </c>
      <c r="W6" s="401"/>
      <c r="Z6" s="7" t="s">
        <v>5</v>
      </c>
      <c r="AA6" s="8">
        <f>輸入區!E7</f>
        <v>70</v>
      </c>
      <c r="AF6" s="319" t="s">
        <v>78</v>
      </c>
      <c r="AG6" s="319" t="s">
        <v>99</v>
      </c>
      <c r="AH6" s="319"/>
      <c r="AI6" s="343" t="s">
        <v>100</v>
      </c>
      <c r="AJ6" s="343"/>
      <c r="AK6" s="319" t="s">
        <v>106</v>
      </c>
      <c r="AL6" s="319"/>
      <c r="AM6" s="319" t="s">
        <v>127</v>
      </c>
      <c r="AN6" s="319"/>
      <c r="AO6" s="93"/>
      <c r="AP6" s="319" t="s">
        <v>78</v>
      </c>
      <c r="AQ6" s="319" t="s">
        <v>99</v>
      </c>
      <c r="AR6" s="319"/>
      <c r="AS6" s="344" t="s">
        <v>100</v>
      </c>
      <c r="AT6" s="344"/>
      <c r="AU6" s="319" t="s">
        <v>106</v>
      </c>
      <c r="AV6" s="319"/>
      <c r="AW6" s="319" t="s">
        <v>128</v>
      </c>
      <c r="AX6" s="319"/>
    </row>
    <row r="7" spans="1:50" ht="24.6" customHeight="1" thickTop="1" thickBot="1">
      <c r="A7" s="47"/>
      <c r="B7" s="48"/>
      <c r="C7" s="48"/>
      <c r="D7" s="49"/>
      <c r="E7" s="49"/>
      <c r="F7" s="49"/>
      <c r="G7" s="49"/>
      <c r="H7" s="49"/>
      <c r="I7" s="49"/>
      <c r="J7" s="49"/>
      <c r="K7" s="50"/>
      <c r="M7" s="27"/>
      <c r="N7" s="402" t="s">
        <v>99</v>
      </c>
      <c r="O7" s="402"/>
      <c r="P7" s="402"/>
      <c r="Q7" s="402"/>
      <c r="R7" s="323" t="s">
        <v>40</v>
      </c>
      <c r="S7" s="326" t="s">
        <v>67</v>
      </c>
      <c r="T7" s="329">
        <f>輸入區!C18</f>
        <v>300000</v>
      </c>
      <c r="U7" s="330"/>
      <c r="V7" s="333" t="s">
        <v>131</v>
      </c>
      <c r="W7" s="334"/>
      <c r="Z7" s="7" t="s">
        <v>6</v>
      </c>
      <c r="AA7" s="8">
        <f>輸入區!E8</f>
        <v>7</v>
      </c>
      <c r="AF7" s="319"/>
      <c r="AG7" s="94" t="s">
        <v>79</v>
      </c>
      <c r="AH7" s="94" t="s">
        <v>80</v>
      </c>
      <c r="AI7" s="94" t="s">
        <v>79</v>
      </c>
      <c r="AJ7" s="94" t="s">
        <v>80</v>
      </c>
      <c r="AK7" s="94" t="s">
        <v>79</v>
      </c>
      <c r="AL7" s="94" t="s">
        <v>80</v>
      </c>
      <c r="AM7" s="183" t="s">
        <v>79</v>
      </c>
      <c r="AN7" s="183" t="s">
        <v>80</v>
      </c>
      <c r="AO7" s="95"/>
      <c r="AP7" s="319"/>
      <c r="AQ7" s="94" t="s">
        <v>79</v>
      </c>
      <c r="AR7" s="94" t="s">
        <v>80</v>
      </c>
      <c r="AS7" s="94" t="s">
        <v>79</v>
      </c>
      <c r="AT7" s="94" t="s">
        <v>80</v>
      </c>
      <c r="AU7" s="94" t="s">
        <v>79</v>
      </c>
      <c r="AV7" s="94" t="s">
        <v>80</v>
      </c>
      <c r="AW7" s="183" t="s">
        <v>79</v>
      </c>
      <c r="AX7" s="183" t="s">
        <v>80</v>
      </c>
    </row>
    <row r="8" spans="1:50" ht="28.5" thickTop="1" thickBot="1">
      <c r="A8" s="51" t="s">
        <v>27</v>
      </c>
      <c r="B8" s="49"/>
      <c r="C8" s="49"/>
      <c r="D8" s="49"/>
      <c r="E8" s="49"/>
      <c r="F8" s="49"/>
      <c r="G8" s="49"/>
      <c r="H8" s="49"/>
      <c r="I8" s="49"/>
      <c r="J8" s="49"/>
      <c r="K8" s="50"/>
      <c r="M8" s="27"/>
      <c r="N8" s="402" t="s">
        <v>100</v>
      </c>
      <c r="O8" s="402"/>
      <c r="P8" s="402"/>
      <c r="Q8" s="402"/>
      <c r="R8" s="324"/>
      <c r="S8" s="327"/>
      <c r="T8" s="329">
        <f>輸入區!C19</f>
        <v>50000</v>
      </c>
      <c r="U8" s="330"/>
      <c r="V8" s="335"/>
      <c r="W8" s="336"/>
      <c r="Z8" s="7" t="s">
        <v>7</v>
      </c>
      <c r="AA8" s="8">
        <f>輸入區!E9</f>
        <v>20</v>
      </c>
      <c r="AF8" s="103">
        <v>0</v>
      </c>
      <c r="AG8" s="104"/>
      <c r="AH8" s="104"/>
      <c r="AI8" s="100"/>
      <c r="AJ8" s="100"/>
      <c r="AK8" s="100">
        <v>520</v>
      </c>
      <c r="AL8" s="100">
        <v>440.00000000000006</v>
      </c>
      <c r="AM8" s="190"/>
      <c r="AN8" s="190"/>
      <c r="AO8" s="93"/>
      <c r="AP8" s="103">
        <v>0</v>
      </c>
      <c r="AQ8" s="104"/>
      <c r="AR8" s="104"/>
      <c r="AS8" s="100"/>
      <c r="AT8" s="100"/>
      <c r="AU8" s="100"/>
      <c r="AV8" s="100"/>
      <c r="AW8" s="190"/>
      <c r="AX8" s="190"/>
    </row>
    <row r="9" spans="1:50" ht="25.5" thickTop="1" thickBot="1">
      <c r="A9" s="35" t="s">
        <v>4</v>
      </c>
      <c r="B9" s="49"/>
      <c r="C9" s="49"/>
      <c r="D9" s="49"/>
      <c r="E9" s="49"/>
      <c r="F9" s="49"/>
      <c r="G9" s="49"/>
      <c r="H9" s="36"/>
      <c r="I9" s="37"/>
      <c r="J9" s="49"/>
      <c r="K9" s="52"/>
      <c r="M9" s="27"/>
      <c r="N9" s="402" t="s">
        <v>101</v>
      </c>
      <c r="O9" s="402"/>
      <c r="P9" s="402"/>
      <c r="Q9" s="402"/>
      <c r="R9" s="324"/>
      <c r="S9" s="327"/>
      <c r="T9" s="329">
        <f>輸入區!C20</f>
        <v>0</v>
      </c>
      <c r="U9" s="330"/>
      <c r="V9" s="335"/>
      <c r="W9" s="336"/>
      <c r="Z9" s="24"/>
      <c r="AA9" s="24"/>
      <c r="AF9" s="103">
        <v>1</v>
      </c>
      <c r="AG9" s="104"/>
      <c r="AH9" s="104"/>
      <c r="AI9" s="100"/>
      <c r="AJ9" s="100"/>
      <c r="AK9" s="100">
        <v>334</v>
      </c>
      <c r="AL9" s="100">
        <v>287</v>
      </c>
      <c r="AM9" s="104">
        <v>5.9</v>
      </c>
      <c r="AN9" s="104">
        <v>5.4</v>
      </c>
      <c r="AO9" s="93"/>
      <c r="AP9" s="103">
        <v>1</v>
      </c>
      <c r="AQ9" s="104"/>
      <c r="AR9" s="104"/>
      <c r="AS9" s="100"/>
      <c r="AT9" s="100"/>
      <c r="AU9" s="100">
        <v>361</v>
      </c>
      <c r="AV9" s="100">
        <v>311</v>
      </c>
      <c r="AW9" s="190"/>
      <c r="AX9" s="190"/>
    </row>
    <row r="10" spans="1:50" ht="25.5" thickTop="1" thickBot="1">
      <c r="A10" s="76" t="s">
        <v>10</v>
      </c>
      <c r="B10" s="116" t="str">
        <f>輸入區!B7</f>
        <v>郝健康</v>
      </c>
      <c r="C10" s="54"/>
      <c r="D10" s="75" t="s">
        <v>28</v>
      </c>
      <c r="E10" s="116">
        <f>輸入區!E7</f>
        <v>70</v>
      </c>
      <c r="F10" s="49"/>
      <c r="G10" s="49"/>
      <c r="H10" s="49"/>
      <c r="I10" s="48"/>
      <c r="J10" s="54"/>
      <c r="K10" s="55"/>
      <c r="M10" s="27"/>
      <c r="N10" s="320" t="s">
        <v>129</v>
      </c>
      <c r="O10" s="321"/>
      <c r="P10" s="321"/>
      <c r="Q10" s="322"/>
      <c r="R10" s="325"/>
      <c r="S10" s="328"/>
      <c r="T10" s="329">
        <f>輸入區!C21</f>
        <v>0</v>
      </c>
      <c r="U10" s="330"/>
      <c r="V10" s="337"/>
      <c r="W10" s="338"/>
      <c r="Z10" s="13">
        <f ca="1">NOW()</f>
        <v>45322.635367824078</v>
      </c>
      <c r="AA10" s="14"/>
      <c r="AB10" s="14"/>
      <c r="AC10" s="15"/>
      <c r="AD10" s="10"/>
      <c r="AE10" s="10"/>
      <c r="AF10" s="103">
        <v>2</v>
      </c>
      <c r="AG10" s="104"/>
      <c r="AH10" s="104"/>
      <c r="AI10" s="100"/>
      <c r="AJ10" s="100"/>
      <c r="AK10" s="100">
        <v>334</v>
      </c>
      <c r="AL10" s="100">
        <v>287</v>
      </c>
      <c r="AM10" s="104">
        <v>5.9</v>
      </c>
      <c r="AN10" s="104">
        <v>5.4</v>
      </c>
      <c r="AO10" s="93"/>
      <c r="AP10" s="103">
        <v>2</v>
      </c>
      <c r="AQ10" s="104"/>
      <c r="AR10" s="104"/>
      <c r="AS10" s="100"/>
      <c r="AT10" s="100"/>
      <c r="AU10" s="100">
        <v>361</v>
      </c>
      <c r="AV10" s="100">
        <v>311</v>
      </c>
      <c r="AW10" s="104">
        <v>7.8</v>
      </c>
      <c r="AX10" s="104">
        <v>7.2</v>
      </c>
    </row>
    <row r="11" spans="1:50" ht="24.75" thickBot="1">
      <c r="A11" s="76" t="s">
        <v>29</v>
      </c>
      <c r="B11" s="116" t="str">
        <f>輸入區!B8</f>
        <v>男性</v>
      </c>
      <c r="C11" s="54"/>
      <c r="D11" s="75" t="s">
        <v>30</v>
      </c>
      <c r="E11" s="116">
        <f>輸入區!E8</f>
        <v>7</v>
      </c>
      <c r="F11" s="49"/>
      <c r="G11" s="49"/>
      <c r="H11" s="49"/>
      <c r="I11" s="48"/>
      <c r="J11" s="54"/>
      <c r="K11" s="55"/>
      <c r="M11" s="27"/>
      <c r="N11" s="77"/>
      <c r="O11" s="77"/>
      <c r="P11" s="77"/>
      <c r="Q11" s="77"/>
      <c r="R11" s="78"/>
      <c r="S11" s="386" t="s">
        <v>45</v>
      </c>
      <c r="T11" s="387"/>
      <c r="U11" s="387"/>
      <c r="V11" s="388">
        <f ca="1">ROUND(INDEX($AG$8:$AH$73,S5+1,$AA$16)*$T$7*$AA$17/$AG$5,0)+ROUND(INDEX($AI$8:$AJ$73,S5+1,$AA$16)*$T$8*$AA$17/$AI$5,0)+ROUND(INDEX($AK$8:$AL$73,S5+1,$AA$16)*$T$9*$AA$17/$AK$5,0)+ROUND(INDEX($AM$8:$AN$73,S5+1,$AA$16)*$T$10*$AA$17/$AM$5,0)</f>
        <v>7251</v>
      </c>
      <c r="W11" s="389"/>
      <c r="Z11" s="16"/>
      <c r="AA11" s="11"/>
      <c r="AB11" s="11"/>
      <c r="AC11" s="17"/>
      <c r="AD11" s="10"/>
      <c r="AE11" s="10"/>
      <c r="AF11" s="103">
        <v>3</v>
      </c>
      <c r="AG11" s="104">
        <v>4.2</v>
      </c>
      <c r="AH11" s="104">
        <v>3.4</v>
      </c>
      <c r="AI11" s="168">
        <v>393</v>
      </c>
      <c r="AJ11" s="168">
        <v>343</v>
      </c>
      <c r="AK11" s="100">
        <v>334</v>
      </c>
      <c r="AL11" s="100">
        <v>287</v>
      </c>
      <c r="AM11" s="104">
        <v>5.9</v>
      </c>
      <c r="AN11" s="104">
        <v>5.4</v>
      </c>
      <c r="AO11" s="93"/>
      <c r="AP11" s="103">
        <v>3</v>
      </c>
      <c r="AQ11" s="104">
        <v>4.5</v>
      </c>
      <c r="AR11" s="104">
        <v>3.7</v>
      </c>
      <c r="AS11" s="167">
        <v>423</v>
      </c>
      <c r="AT11" s="167">
        <v>369</v>
      </c>
      <c r="AU11" s="100">
        <v>361</v>
      </c>
      <c r="AV11" s="100">
        <v>311</v>
      </c>
      <c r="AW11" s="104">
        <v>7.8</v>
      </c>
      <c r="AX11" s="104">
        <v>7.2</v>
      </c>
    </row>
    <row r="12" spans="1:50" ht="25.5" thickTop="1" thickBot="1">
      <c r="A12" s="76" t="s">
        <v>16</v>
      </c>
      <c r="B12" s="116" t="str">
        <f>輸入區!B9</f>
        <v>1級</v>
      </c>
      <c r="C12" s="54"/>
      <c r="D12" s="75" t="s">
        <v>31</v>
      </c>
      <c r="E12" s="116">
        <f>輸入區!E9</f>
        <v>20</v>
      </c>
      <c r="F12" s="49"/>
      <c r="G12" s="49"/>
      <c r="H12" s="49"/>
      <c r="I12" s="48"/>
      <c r="J12" s="54"/>
      <c r="K12" s="55"/>
      <c r="M12" s="27"/>
      <c r="N12" s="86"/>
      <c r="O12" s="77"/>
      <c r="P12" s="77"/>
      <c r="Q12" s="77"/>
      <c r="R12" s="78"/>
      <c r="S12" s="390" t="s">
        <v>58</v>
      </c>
      <c r="T12" s="391" t="s">
        <v>46</v>
      </c>
      <c r="U12" s="392"/>
      <c r="V12" s="351" t="str">
        <f ca="1">IF($S$5+1&gt;AA28,"N/A",ROUND(INDEX($AQ$8:$AR$88,AA28+1,$AA$16)*$T$7*$AA$17/$AG$5,0)+ROUND(INDEX($AS$8:$AT$88,AA28+1,$AA$16)*$T$8*$AA$17/$AI$5,0)+ROUND(INDEX($AU$8:$AV$88,AA25+1,$AA$16)*$T$9*$AA$17/$AK$5,0)+ROUND(INDEX($AW$8:$AX$88,AA25+1,$AA$16)*$T$10*$AA$17/$AM$5,0))</f>
        <v>N/A</v>
      </c>
      <c r="W12" s="352"/>
      <c r="Z12" s="18">
        <f ca="1">YEAR(Z10)-1911</f>
        <v>113</v>
      </c>
      <c r="AA12" s="19">
        <f>AA6</f>
        <v>70</v>
      </c>
      <c r="AB12" s="19">
        <f ca="1">IF(Z13&gt;=AA13,Z12-AA12,Z12-AA12-1)</f>
        <v>42</v>
      </c>
      <c r="AC12" s="20"/>
      <c r="AD12" s="10"/>
      <c r="AE12" s="10"/>
      <c r="AF12" s="103">
        <f t="shared" ref="AF12:AF75" si="0">AF11+1</f>
        <v>4</v>
      </c>
      <c r="AG12" s="104">
        <v>4.2</v>
      </c>
      <c r="AH12" s="104">
        <v>3.4</v>
      </c>
      <c r="AI12" s="168">
        <v>393</v>
      </c>
      <c r="AJ12" s="168">
        <v>343</v>
      </c>
      <c r="AK12" s="100">
        <v>334</v>
      </c>
      <c r="AL12" s="100">
        <v>287</v>
      </c>
      <c r="AM12" s="104">
        <v>5.9</v>
      </c>
      <c r="AN12" s="104">
        <v>5.4</v>
      </c>
      <c r="AO12" s="93"/>
      <c r="AP12" s="103">
        <f t="shared" ref="AP12:AP75" si="1">AP11+1</f>
        <v>4</v>
      </c>
      <c r="AQ12" s="104">
        <v>4.5</v>
      </c>
      <c r="AR12" s="104">
        <v>3.7</v>
      </c>
      <c r="AS12" s="167">
        <v>423</v>
      </c>
      <c r="AT12" s="167">
        <v>369</v>
      </c>
      <c r="AU12" s="100">
        <v>361</v>
      </c>
      <c r="AV12" s="100">
        <v>311</v>
      </c>
      <c r="AW12" s="104">
        <v>7.8</v>
      </c>
      <c r="AX12" s="104">
        <v>7.2</v>
      </c>
    </row>
    <row r="13" spans="1:50" ht="25.5" thickTop="1" thickBot="1">
      <c r="A13" s="56"/>
      <c r="B13" s="49"/>
      <c r="C13" s="57" t="s">
        <v>2</v>
      </c>
      <c r="D13" s="75" t="s">
        <v>8</v>
      </c>
      <c r="E13" s="115">
        <f ca="1">AC14</f>
        <v>43</v>
      </c>
      <c r="F13" s="38" t="str">
        <f ca="1">IF(OR(E13&gt;60,E13&lt;3),"**投保年齡不符,投保年齡3~60歲"," ")</f>
        <v xml:space="preserve"> </v>
      </c>
      <c r="G13" s="49"/>
      <c r="H13" s="49"/>
      <c r="I13" s="75"/>
      <c r="J13" s="54"/>
      <c r="K13" s="55"/>
      <c r="M13" s="27"/>
      <c r="N13" s="79"/>
      <c r="O13" s="79"/>
      <c r="P13" s="77"/>
      <c r="Q13" s="77"/>
      <c r="R13" s="78"/>
      <c r="S13" s="390"/>
      <c r="T13" s="391" t="s">
        <v>47</v>
      </c>
      <c r="U13" s="392"/>
      <c r="V13" s="351" t="str">
        <f ca="1">IF($S$5+1&gt;AA29,"N/A",ROUND(INDEX($AQ$8:$AR$88,AA29+1,$AA$16)*$T$7*$AA$17/$AG$5,0)+ROUND(INDEX($AS$8:$AT$88,AA29+1,$AA$16)*$T$8*$AA$17/$AI$5,0)+ROUND(INDEX($AU$8:$AV$88,AA26+1,$AA$16)*$T$9*$AA$17/$AK$5,0)+ROUND(INDEX($AW$8:$AX$88,AA26+1,$AA$16)*$T$10*$AA$17/$AM$5,0))</f>
        <v>N/A</v>
      </c>
      <c r="W13" s="352"/>
      <c r="Z13" s="18">
        <f ca="1">MONTH(Z10)</f>
        <v>1</v>
      </c>
      <c r="AA13" s="19">
        <f>AA7</f>
        <v>7</v>
      </c>
      <c r="AB13" s="19">
        <f ca="1">IF(Z13&gt;=AA13,IF(Z14&gt;=AA14,Z13-AA13,Z13-AA13-1),IF(Z14&gt;=AA14,Z13+12-AA13,Z13+12-1-AA13))</f>
        <v>6</v>
      </c>
      <c r="AC13" s="20">
        <f ca="1">IF(AB13&gt;6,1,IF(AB13=6,IF(AB14&gt;0,1,0),0))</f>
        <v>1</v>
      </c>
      <c r="AD13" s="10"/>
      <c r="AE13" s="10"/>
      <c r="AF13" s="103">
        <f t="shared" si="0"/>
        <v>5</v>
      </c>
      <c r="AG13" s="104">
        <v>4.2</v>
      </c>
      <c r="AH13" s="104">
        <v>3.4</v>
      </c>
      <c r="AI13" s="168">
        <v>393</v>
      </c>
      <c r="AJ13" s="168">
        <v>343</v>
      </c>
      <c r="AK13" s="100">
        <v>334</v>
      </c>
      <c r="AL13" s="100">
        <v>287</v>
      </c>
      <c r="AM13" s="104">
        <v>5.9</v>
      </c>
      <c r="AN13" s="104">
        <v>5.4</v>
      </c>
      <c r="AO13" s="93"/>
      <c r="AP13" s="103">
        <f t="shared" si="1"/>
        <v>5</v>
      </c>
      <c r="AQ13" s="104">
        <v>4.5</v>
      </c>
      <c r="AR13" s="104">
        <v>3.7</v>
      </c>
      <c r="AS13" s="167">
        <v>423</v>
      </c>
      <c r="AT13" s="167">
        <v>369</v>
      </c>
      <c r="AU13" s="100">
        <v>361</v>
      </c>
      <c r="AV13" s="100">
        <v>311</v>
      </c>
      <c r="AW13" s="104">
        <v>7.8</v>
      </c>
      <c r="AX13" s="104">
        <v>7.2</v>
      </c>
    </row>
    <row r="14" spans="1:50" ht="25.5" thickTop="1" thickBot="1">
      <c r="A14" s="56"/>
      <c r="B14" s="58"/>
      <c r="C14" s="59"/>
      <c r="D14" s="54"/>
      <c r="E14" s="39" t="s">
        <v>148</v>
      </c>
      <c r="F14" s="54"/>
      <c r="G14" s="54"/>
      <c r="H14" s="419" t="s">
        <v>9</v>
      </c>
      <c r="I14" s="419"/>
      <c r="J14" s="419"/>
      <c r="K14" s="420"/>
      <c r="M14" s="27"/>
      <c r="N14" s="79"/>
      <c r="O14" s="79"/>
      <c r="P14" s="77"/>
      <c r="Q14" s="77"/>
      <c r="R14" s="78"/>
      <c r="S14" s="390"/>
      <c r="T14" s="391" t="s">
        <v>48</v>
      </c>
      <c r="U14" s="392"/>
      <c r="V14" s="351" t="str">
        <f t="shared" ref="V14:V23" ca="1" si="2">IF($S$5+1&gt;AA30,"N/A",ROUND(INDEX($AQ$8:$AR$88,AA30+1,$AA$16)*$T$7*$AA$17/$AG$5,0)+ROUND(INDEX($AS$8:$AT$88,AA30+1,$AA$16)*$T$8*$AA$17/$AI$5,0)+ROUND(INDEX($AU$8:$AV$88,AA27+1,$AA$16)*$T$9*$AA$17/$AK$5,0)+ROUND(INDEX($AW$8:$AX$88,AA27+1,$AA$16)*$T$10*$AA$17/$AM$5,0))</f>
        <v>N/A</v>
      </c>
      <c r="W14" s="352"/>
      <c r="Z14" s="21">
        <f ca="1">DAY(Z10)</f>
        <v>31</v>
      </c>
      <c r="AA14" s="22">
        <f>AA8</f>
        <v>20</v>
      </c>
      <c r="AB14" s="22">
        <f ca="1">IF(Z14&gt;=AA14,Z14-AA14,Z14+30-AA14)</f>
        <v>11</v>
      </c>
      <c r="AC14" s="23">
        <f ca="1">AB12+AC13</f>
        <v>43</v>
      </c>
      <c r="AD14" s="12" t="s">
        <v>19</v>
      </c>
      <c r="AE14" s="10"/>
      <c r="AF14" s="103">
        <f t="shared" si="0"/>
        <v>6</v>
      </c>
      <c r="AG14" s="104">
        <v>4.2</v>
      </c>
      <c r="AH14" s="104">
        <v>3.4</v>
      </c>
      <c r="AI14" s="168">
        <v>301</v>
      </c>
      <c r="AJ14" s="168">
        <v>261</v>
      </c>
      <c r="AK14" s="100">
        <v>107</v>
      </c>
      <c r="AL14" s="100">
        <v>97</v>
      </c>
      <c r="AM14" s="104">
        <v>2.9</v>
      </c>
      <c r="AN14" s="104">
        <v>2.7</v>
      </c>
      <c r="AO14" s="93"/>
      <c r="AP14" s="103">
        <f t="shared" si="1"/>
        <v>6</v>
      </c>
      <c r="AQ14" s="104">
        <v>4.5</v>
      </c>
      <c r="AR14" s="104">
        <v>3.7</v>
      </c>
      <c r="AS14" s="167">
        <v>324</v>
      </c>
      <c r="AT14" s="167">
        <v>281</v>
      </c>
      <c r="AU14" s="100">
        <v>115.99999999999999</v>
      </c>
      <c r="AV14" s="100">
        <v>105</v>
      </c>
      <c r="AW14" s="104">
        <v>3.9</v>
      </c>
      <c r="AX14" s="104">
        <v>3.6</v>
      </c>
    </row>
    <row r="15" spans="1:50" ht="28.5" thickTop="1" thickBot="1">
      <c r="A15" s="51" t="s">
        <v>12</v>
      </c>
      <c r="B15" s="49"/>
      <c r="C15" s="49"/>
      <c r="D15" s="49"/>
      <c r="E15" s="49"/>
      <c r="F15" s="49"/>
      <c r="G15" s="49"/>
      <c r="H15" s="419"/>
      <c r="I15" s="419"/>
      <c r="J15" s="419"/>
      <c r="K15" s="420"/>
      <c r="M15" s="27"/>
      <c r="N15" s="77"/>
      <c r="O15" s="77"/>
      <c r="P15" s="77"/>
      <c r="Q15" s="77"/>
      <c r="R15" s="78"/>
      <c r="S15" s="390"/>
      <c r="T15" s="391" t="s">
        <v>49</v>
      </c>
      <c r="U15" s="393"/>
      <c r="V15" s="351" t="str">
        <f t="shared" ca="1" si="2"/>
        <v>N/A</v>
      </c>
      <c r="W15" s="352"/>
      <c r="AF15" s="103">
        <f t="shared" si="0"/>
        <v>7</v>
      </c>
      <c r="AG15" s="104">
        <v>4.2</v>
      </c>
      <c r="AH15" s="104">
        <v>3.4</v>
      </c>
      <c r="AI15" s="168">
        <v>301</v>
      </c>
      <c r="AJ15" s="168">
        <v>261</v>
      </c>
      <c r="AK15" s="100">
        <v>107</v>
      </c>
      <c r="AL15" s="100">
        <v>97</v>
      </c>
      <c r="AM15" s="104">
        <v>2.9</v>
      </c>
      <c r="AN15" s="104">
        <v>2.7</v>
      </c>
      <c r="AO15" s="93"/>
      <c r="AP15" s="103">
        <f t="shared" si="1"/>
        <v>7</v>
      </c>
      <c r="AQ15" s="104">
        <v>4.5</v>
      </c>
      <c r="AR15" s="104">
        <v>3.7</v>
      </c>
      <c r="AS15" s="167">
        <v>324</v>
      </c>
      <c r="AT15" s="167">
        <v>281</v>
      </c>
      <c r="AU15" s="100">
        <v>115.99999999999999</v>
      </c>
      <c r="AV15" s="100">
        <v>105</v>
      </c>
      <c r="AW15" s="104">
        <v>3.9</v>
      </c>
      <c r="AX15" s="104">
        <v>3.6</v>
      </c>
    </row>
    <row r="16" spans="1:50" ht="25.5" thickTop="1" thickBot="1">
      <c r="A16" s="69" t="s">
        <v>0</v>
      </c>
      <c r="B16" s="70" t="s">
        <v>107</v>
      </c>
      <c r="C16" s="71"/>
      <c r="D16" s="71"/>
      <c r="E16" s="71"/>
      <c r="F16" s="71"/>
      <c r="G16" s="71"/>
      <c r="H16" s="71"/>
      <c r="I16" s="71"/>
      <c r="J16" s="71"/>
      <c r="K16" s="72"/>
      <c r="M16" s="27"/>
      <c r="N16" s="77"/>
      <c r="O16" s="77"/>
      <c r="P16" s="77"/>
      <c r="Q16" s="77"/>
      <c r="R16" s="78"/>
      <c r="S16" s="390"/>
      <c r="T16" s="391" t="s">
        <v>50</v>
      </c>
      <c r="U16" s="393"/>
      <c r="V16" s="351" t="str">
        <f t="shared" ca="1" si="2"/>
        <v>N/A</v>
      </c>
      <c r="W16" s="352"/>
      <c r="Z16" t="s">
        <v>83</v>
      </c>
      <c r="AA16" s="105">
        <f>IF(Q5="男性",1,2)</f>
        <v>1</v>
      </c>
      <c r="AF16" s="103">
        <f t="shared" si="0"/>
        <v>8</v>
      </c>
      <c r="AG16" s="104">
        <v>4.2</v>
      </c>
      <c r="AH16" s="104">
        <v>3.4</v>
      </c>
      <c r="AI16" s="168">
        <v>301</v>
      </c>
      <c r="AJ16" s="168">
        <v>261</v>
      </c>
      <c r="AK16" s="100">
        <v>107</v>
      </c>
      <c r="AL16" s="100">
        <v>97</v>
      </c>
      <c r="AM16" s="104">
        <v>2.9</v>
      </c>
      <c r="AN16" s="104">
        <v>2.7</v>
      </c>
      <c r="AO16" s="93"/>
      <c r="AP16" s="103">
        <f t="shared" si="1"/>
        <v>8</v>
      </c>
      <c r="AQ16" s="104">
        <v>4.5</v>
      </c>
      <c r="AR16" s="104">
        <v>3.7</v>
      </c>
      <c r="AS16" s="167">
        <v>324</v>
      </c>
      <c r="AT16" s="167">
        <v>281</v>
      </c>
      <c r="AU16" s="100">
        <v>115.99999999999999</v>
      </c>
      <c r="AV16" s="100">
        <v>105</v>
      </c>
      <c r="AW16" s="104">
        <v>3.9</v>
      </c>
      <c r="AX16" s="104">
        <v>3.6</v>
      </c>
    </row>
    <row r="17" spans="1:50" ht="25.5" thickTop="1" thickBot="1">
      <c r="A17" s="42" t="s">
        <v>21</v>
      </c>
      <c r="B17" s="43" t="s">
        <v>100</v>
      </c>
      <c r="C17" s="49"/>
      <c r="D17" s="49"/>
      <c r="E17" s="49"/>
      <c r="F17" s="49"/>
      <c r="G17" s="49"/>
      <c r="H17" s="49"/>
      <c r="I17" s="49"/>
      <c r="J17" s="49"/>
      <c r="K17" s="52"/>
      <c r="M17" s="27"/>
      <c r="N17" s="79"/>
      <c r="O17" s="79"/>
      <c r="P17" s="77"/>
      <c r="Q17" s="77"/>
      <c r="R17" s="78"/>
      <c r="S17" s="390"/>
      <c r="T17" s="391" t="s">
        <v>51</v>
      </c>
      <c r="U17" s="392"/>
      <c r="V17" s="351">
        <f t="shared" ca="1" si="2"/>
        <v>7794</v>
      </c>
      <c r="W17" s="352"/>
      <c r="AA17" s="96">
        <f>VLOOKUP($W$5,$Z$18:$AA$22,2,FALSE)</f>
        <v>1</v>
      </c>
      <c r="AF17" s="103">
        <f t="shared" si="0"/>
        <v>9</v>
      </c>
      <c r="AG17" s="104">
        <v>4.2</v>
      </c>
      <c r="AH17" s="104">
        <v>3.4</v>
      </c>
      <c r="AI17" s="168">
        <v>301</v>
      </c>
      <c r="AJ17" s="168">
        <v>261</v>
      </c>
      <c r="AK17" s="100">
        <v>107</v>
      </c>
      <c r="AL17" s="100">
        <v>97</v>
      </c>
      <c r="AM17" s="104">
        <v>2.9</v>
      </c>
      <c r="AN17" s="104">
        <v>2.7</v>
      </c>
      <c r="AO17" s="93"/>
      <c r="AP17" s="103">
        <f t="shared" si="1"/>
        <v>9</v>
      </c>
      <c r="AQ17" s="104">
        <v>4.5</v>
      </c>
      <c r="AR17" s="104">
        <v>3.7</v>
      </c>
      <c r="AS17" s="167">
        <v>324</v>
      </c>
      <c r="AT17" s="167">
        <v>281</v>
      </c>
      <c r="AU17" s="100">
        <v>115.99999999999999</v>
      </c>
      <c r="AV17" s="100">
        <v>105</v>
      </c>
      <c r="AW17" s="104">
        <v>3.9</v>
      </c>
      <c r="AX17" s="104">
        <v>3.6</v>
      </c>
    </row>
    <row r="18" spans="1:50" ht="25.5" thickTop="1" thickBot="1">
      <c r="A18" s="42"/>
      <c r="B18" s="43" t="s">
        <v>101</v>
      </c>
      <c r="C18" s="49"/>
      <c r="D18" s="49"/>
      <c r="E18" s="49"/>
      <c r="F18" s="49"/>
      <c r="G18" s="49"/>
      <c r="H18" s="49"/>
      <c r="I18" s="49"/>
      <c r="J18" s="49"/>
      <c r="K18" s="52"/>
      <c r="M18" s="27"/>
      <c r="N18" s="86"/>
      <c r="O18" s="87"/>
      <c r="P18" s="87"/>
      <c r="Q18" s="86"/>
      <c r="R18" s="78"/>
      <c r="S18" s="390"/>
      <c r="T18" s="391" t="s">
        <v>52</v>
      </c>
      <c r="U18" s="392"/>
      <c r="V18" s="351">
        <f t="shared" ca="1" si="2"/>
        <v>11171</v>
      </c>
      <c r="W18" s="352"/>
      <c r="Z18" s="97"/>
      <c r="AA18" s="98" t="s">
        <v>71</v>
      </c>
      <c r="AF18" s="103">
        <f t="shared" si="0"/>
        <v>10</v>
      </c>
      <c r="AG18" s="104">
        <v>4.2</v>
      </c>
      <c r="AH18" s="104">
        <v>3.4</v>
      </c>
      <c r="AI18" s="168">
        <v>301</v>
      </c>
      <c r="AJ18" s="168">
        <v>261</v>
      </c>
      <c r="AK18" s="100">
        <v>107</v>
      </c>
      <c r="AL18" s="100">
        <v>97</v>
      </c>
      <c r="AM18" s="104">
        <v>2.9</v>
      </c>
      <c r="AN18" s="104">
        <v>2.7</v>
      </c>
      <c r="AO18" s="93"/>
      <c r="AP18" s="103">
        <f t="shared" si="1"/>
        <v>10</v>
      </c>
      <c r="AQ18" s="104">
        <v>4.5</v>
      </c>
      <c r="AR18" s="104">
        <v>3.7</v>
      </c>
      <c r="AS18" s="167">
        <v>324</v>
      </c>
      <c r="AT18" s="167">
        <v>281</v>
      </c>
      <c r="AU18" s="100">
        <v>115.99999999999999</v>
      </c>
      <c r="AV18" s="100">
        <v>105</v>
      </c>
      <c r="AW18" s="104">
        <v>3.9</v>
      </c>
      <c r="AX18" s="104">
        <v>3.6</v>
      </c>
    </row>
    <row r="19" spans="1:50" ht="25.5" thickTop="1" thickBot="1">
      <c r="A19" s="56"/>
      <c r="B19" s="49"/>
      <c r="C19" s="49"/>
      <c r="D19" s="49"/>
      <c r="E19" s="40"/>
      <c r="F19" s="49"/>
      <c r="G19" s="49"/>
      <c r="H19" s="49"/>
      <c r="I19" s="49"/>
      <c r="J19" s="49"/>
      <c r="K19" s="52"/>
      <c r="M19" s="27"/>
      <c r="N19" s="79"/>
      <c r="O19" s="79"/>
      <c r="P19" s="79"/>
      <c r="Q19" s="79"/>
      <c r="R19" s="78"/>
      <c r="S19" s="390"/>
      <c r="T19" s="391" t="s">
        <v>53</v>
      </c>
      <c r="U19" s="392"/>
      <c r="V19" s="351">
        <f t="shared" ca="1" si="2"/>
        <v>15347</v>
      </c>
      <c r="W19" s="352"/>
      <c r="Z19" s="98" t="s">
        <v>72</v>
      </c>
      <c r="AA19" s="99">
        <v>8.7999999999999995E-2</v>
      </c>
      <c r="AF19" s="103">
        <f t="shared" si="0"/>
        <v>11</v>
      </c>
      <c r="AG19" s="104">
        <v>3.7</v>
      </c>
      <c r="AH19" s="104">
        <v>3.3</v>
      </c>
      <c r="AI19" s="168">
        <v>348</v>
      </c>
      <c r="AJ19" s="168">
        <v>266</v>
      </c>
      <c r="AK19" s="100">
        <v>70</v>
      </c>
      <c r="AL19" s="100">
        <v>57.999999999999993</v>
      </c>
      <c r="AM19" s="104">
        <v>3.9</v>
      </c>
      <c r="AN19" s="104">
        <v>3.9</v>
      </c>
      <c r="AO19" s="93"/>
      <c r="AP19" s="103">
        <f t="shared" si="1"/>
        <v>11</v>
      </c>
      <c r="AQ19" s="104">
        <v>4</v>
      </c>
      <c r="AR19" s="104">
        <v>3.6</v>
      </c>
      <c r="AS19" s="167">
        <v>374</v>
      </c>
      <c r="AT19" s="167">
        <v>286</v>
      </c>
      <c r="AU19" s="100">
        <v>76</v>
      </c>
      <c r="AV19" s="100">
        <v>63</v>
      </c>
      <c r="AW19" s="104">
        <v>5.2</v>
      </c>
      <c r="AX19" s="104">
        <v>5.2</v>
      </c>
    </row>
    <row r="20" spans="1:50" ht="25.5" thickTop="1" thickBot="1">
      <c r="A20" s="421" t="s">
        <v>22</v>
      </c>
      <c r="B20" s="422"/>
      <c r="C20" s="41" t="s">
        <v>32</v>
      </c>
      <c r="D20" s="60"/>
      <c r="E20" s="49"/>
      <c r="F20" s="66"/>
      <c r="G20" s="67"/>
      <c r="H20" s="68" t="s">
        <v>33</v>
      </c>
      <c r="I20" s="116" t="str">
        <f>輸入區!I16</f>
        <v>年繳</v>
      </c>
      <c r="J20" s="49"/>
      <c r="K20" s="55"/>
      <c r="M20" s="27"/>
      <c r="N20" s="79"/>
      <c r="O20" s="79"/>
      <c r="P20" s="79"/>
      <c r="Q20" s="79"/>
      <c r="R20" s="78"/>
      <c r="S20" s="390"/>
      <c r="T20" s="391" t="s">
        <v>54</v>
      </c>
      <c r="U20" s="392"/>
      <c r="V20" s="351">
        <f t="shared" ca="1" si="2"/>
        <v>21200</v>
      </c>
      <c r="W20" s="352"/>
      <c r="Z20" s="98" t="s">
        <v>73</v>
      </c>
      <c r="AA20" s="99">
        <v>0.26200000000000001</v>
      </c>
      <c r="AF20" s="103">
        <f t="shared" si="0"/>
        <v>12</v>
      </c>
      <c r="AG20" s="104">
        <v>3.7</v>
      </c>
      <c r="AH20" s="104">
        <v>3.3</v>
      </c>
      <c r="AI20" s="168">
        <v>348</v>
      </c>
      <c r="AJ20" s="168">
        <v>266</v>
      </c>
      <c r="AK20" s="100">
        <v>70</v>
      </c>
      <c r="AL20" s="100">
        <v>57.999999999999993</v>
      </c>
      <c r="AM20" s="104">
        <v>3.9</v>
      </c>
      <c r="AN20" s="104">
        <v>3.9</v>
      </c>
      <c r="AO20" s="93"/>
      <c r="AP20" s="103">
        <f t="shared" si="1"/>
        <v>12</v>
      </c>
      <c r="AQ20" s="104">
        <v>4</v>
      </c>
      <c r="AR20" s="104">
        <v>3.6</v>
      </c>
      <c r="AS20" s="167">
        <v>374</v>
      </c>
      <c r="AT20" s="167">
        <v>286</v>
      </c>
      <c r="AU20" s="100">
        <v>76</v>
      </c>
      <c r="AV20" s="100">
        <v>63</v>
      </c>
      <c r="AW20" s="104">
        <v>5.2</v>
      </c>
      <c r="AX20" s="104">
        <v>5.2</v>
      </c>
    </row>
    <row r="21" spans="1:50" ht="43.15" customHeight="1" thickTop="1" thickBot="1">
      <c r="A21" s="403" t="s">
        <v>23</v>
      </c>
      <c r="B21" s="404"/>
      <c r="C21" s="405" t="s">
        <v>105</v>
      </c>
      <c r="D21" s="406"/>
      <c r="E21" s="406"/>
      <c r="F21" s="88"/>
      <c r="G21" s="89"/>
      <c r="H21" s="90"/>
      <c r="I21" s="88"/>
      <c r="J21" s="88"/>
      <c r="K21" s="91"/>
      <c r="M21" s="27"/>
      <c r="N21" s="79"/>
      <c r="O21" s="79"/>
      <c r="P21" s="79"/>
      <c r="Q21" s="79"/>
      <c r="R21" s="78"/>
      <c r="S21" s="390"/>
      <c r="T21" s="384" t="s">
        <v>55</v>
      </c>
      <c r="U21" s="385"/>
      <c r="V21" s="351">
        <f t="shared" ca="1" si="2"/>
        <v>29980</v>
      </c>
      <c r="W21" s="352"/>
      <c r="Z21" s="98" t="s">
        <v>74</v>
      </c>
      <c r="AA21" s="99">
        <v>0.52</v>
      </c>
      <c r="AF21" s="103">
        <f t="shared" si="0"/>
        <v>13</v>
      </c>
      <c r="AG21" s="104">
        <v>3.7</v>
      </c>
      <c r="AH21" s="104">
        <v>3.3</v>
      </c>
      <c r="AI21" s="168">
        <v>348</v>
      </c>
      <c r="AJ21" s="168">
        <v>266</v>
      </c>
      <c r="AK21" s="100">
        <v>70</v>
      </c>
      <c r="AL21" s="100">
        <v>57.999999999999993</v>
      </c>
      <c r="AM21" s="104">
        <v>3.9</v>
      </c>
      <c r="AN21" s="104">
        <v>3.9</v>
      </c>
      <c r="AO21" s="93"/>
      <c r="AP21" s="103">
        <f t="shared" si="1"/>
        <v>13</v>
      </c>
      <c r="AQ21" s="104">
        <v>4</v>
      </c>
      <c r="AR21" s="104">
        <v>3.6</v>
      </c>
      <c r="AS21" s="167">
        <v>374</v>
      </c>
      <c r="AT21" s="167">
        <v>286</v>
      </c>
      <c r="AU21" s="100">
        <v>76</v>
      </c>
      <c r="AV21" s="100">
        <v>63</v>
      </c>
      <c r="AW21" s="104">
        <v>5.2</v>
      </c>
      <c r="AX21" s="104">
        <v>5.2</v>
      </c>
    </row>
    <row r="22" spans="1:50" ht="25.5" thickTop="1" thickBot="1">
      <c r="A22" s="331" t="s">
        <v>102</v>
      </c>
      <c r="B22" s="332"/>
      <c r="C22" s="117">
        <f>輸入區!C18</f>
        <v>300000</v>
      </c>
      <c r="D22" s="49"/>
      <c r="E22" s="49"/>
      <c r="F22" s="407" t="s">
        <v>34</v>
      </c>
      <c r="G22" s="408"/>
      <c r="H22" s="409"/>
      <c r="I22" s="61" t="str">
        <f ca="1">IF(AND(F13=" ",E19=" "),#REF!,"不符合投保規則")</f>
        <v>不符合投保規則</v>
      </c>
      <c r="J22" s="54"/>
      <c r="K22" s="55"/>
      <c r="M22" s="27"/>
      <c r="N22" s="79"/>
      <c r="O22" s="79"/>
      <c r="P22" s="79"/>
      <c r="Q22" s="77"/>
      <c r="R22" s="78"/>
      <c r="S22" s="390"/>
      <c r="T22" s="384" t="s">
        <v>56</v>
      </c>
      <c r="U22" s="385"/>
      <c r="V22" s="351">
        <f t="shared" ca="1" si="2"/>
        <v>43148</v>
      </c>
      <c r="W22" s="352"/>
      <c r="Z22" s="98" t="s">
        <v>75</v>
      </c>
      <c r="AA22" s="99">
        <v>1</v>
      </c>
      <c r="AF22" s="103">
        <f t="shared" si="0"/>
        <v>14</v>
      </c>
      <c r="AG22" s="104">
        <v>3.7</v>
      </c>
      <c r="AH22" s="104">
        <v>3.3</v>
      </c>
      <c r="AI22" s="168">
        <v>348</v>
      </c>
      <c r="AJ22" s="168">
        <v>266</v>
      </c>
      <c r="AK22" s="100">
        <v>70</v>
      </c>
      <c r="AL22" s="100">
        <v>57.999999999999993</v>
      </c>
      <c r="AM22" s="104">
        <v>3.9</v>
      </c>
      <c r="AN22" s="104">
        <v>3.9</v>
      </c>
      <c r="AO22" s="93"/>
      <c r="AP22" s="103">
        <f t="shared" si="1"/>
        <v>14</v>
      </c>
      <c r="AQ22" s="104">
        <v>4</v>
      </c>
      <c r="AR22" s="104">
        <v>3.6</v>
      </c>
      <c r="AS22" s="167">
        <v>374</v>
      </c>
      <c r="AT22" s="167">
        <v>286</v>
      </c>
      <c r="AU22" s="100">
        <v>76</v>
      </c>
      <c r="AV22" s="100">
        <v>63</v>
      </c>
      <c r="AW22" s="104">
        <v>5.2</v>
      </c>
      <c r="AX22" s="104">
        <v>5.2</v>
      </c>
    </row>
    <row r="23" spans="1:50" ht="25.5" thickTop="1" thickBot="1">
      <c r="A23" s="331" t="s">
        <v>103</v>
      </c>
      <c r="B23" s="332"/>
      <c r="C23" s="117">
        <f>輸入區!C19</f>
        <v>50000</v>
      </c>
      <c r="D23" s="49"/>
      <c r="E23" s="49"/>
      <c r="F23" s="54"/>
      <c r="G23" s="60"/>
      <c r="H23" s="60"/>
      <c r="I23" s="62"/>
      <c r="J23" s="54"/>
      <c r="K23" s="55"/>
      <c r="M23" s="27"/>
      <c r="N23" s="86"/>
      <c r="O23" s="87"/>
      <c r="P23" s="87"/>
      <c r="Q23" s="86"/>
      <c r="R23" s="28"/>
      <c r="S23" s="390"/>
      <c r="T23" s="384" t="s">
        <v>57</v>
      </c>
      <c r="U23" s="385"/>
      <c r="V23" s="351">
        <f t="shared" ca="1" si="2"/>
        <v>61760</v>
      </c>
      <c r="W23" s="352"/>
      <c r="AF23" s="103">
        <f t="shared" si="0"/>
        <v>15</v>
      </c>
      <c r="AG23" s="104">
        <v>3.7</v>
      </c>
      <c r="AH23" s="104">
        <v>3.3</v>
      </c>
      <c r="AI23" s="168">
        <v>348</v>
      </c>
      <c r="AJ23" s="168">
        <v>266</v>
      </c>
      <c r="AK23" s="100">
        <v>70</v>
      </c>
      <c r="AL23" s="100">
        <v>57.999999999999993</v>
      </c>
      <c r="AM23" s="104">
        <v>3.9</v>
      </c>
      <c r="AN23" s="104">
        <v>3.9</v>
      </c>
      <c r="AO23" s="93"/>
      <c r="AP23" s="103">
        <f t="shared" si="1"/>
        <v>15</v>
      </c>
      <c r="AQ23" s="104">
        <v>4</v>
      </c>
      <c r="AR23" s="104">
        <v>3.6</v>
      </c>
      <c r="AS23" s="167">
        <v>374</v>
      </c>
      <c r="AT23" s="167">
        <v>286</v>
      </c>
      <c r="AU23" s="100">
        <v>76</v>
      </c>
      <c r="AV23" s="100">
        <v>63</v>
      </c>
      <c r="AW23" s="104">
        <v>5.2</v>
      </c>
      <c r="AX23" s="104">
        <v>5.2</v>
      </c>
    </row>
    <row r="24" spans="1:50" ht="25.5" thickTop="1" thickBot="1">
      <c r="A24" s="331" t="s">
        <v>104</v>
      </c>
      <c r="B24" s="332"/>
      <c r="C24" s="117">
        <f>輸入區!C20</f>
        <v>0</v>
      </c>
      <c r="D24" s="49"/>
      <c r="E24" s="49"/>
      <c r="F24" s="54"/>
      <c r="G24" s="60"/>
      <c r="H24" s="60"/>
      <c r="I24" s="62"/>
      <c r="J24" s="54"/>
      <c r="K24" s="55"/>
      <c r="M24" s="27"/>
      <c r="N24" s="79"/>
      <c r="O24" s="79"/>
      <c r="P24" s="79"/>
      <c r="Q24" s="79"/>
      <c r="R24" s="5"/>
      <c r="S24" s="390"/>
      <c r="T24" s="384"/>
      <c r="U24" s="385"/>
      <c r="V24" s="351"/>
      <c r="W24" s="352"/>
      <c r="Z24" s="5" t="s">
        <v>84</v>
      </c>
      <c r="AA24" s="5"/>
      <c r="AF24" s="103">
        <f t="shared" si="0"/>
        <v>16</v>
      </c>
      <c r="AG24" s="104">
        <v>5.0999999999999996</v>
      </c>
      <c r="AH24" s="104">
        <v>3.3</v>
      </c>
      <c r="AI24" s="168">
        <v>430</v>
      </c>
      <c r="AJ24" s="168">
        <v>312</v>
      </c>
      <c r="AK24" s="100">
        <v>97</v>
      </c>
      <c r="AL24" s="100">
        <v>85</v>
      </c>
      <c r="AM24" s="104">
        <v>7.5</v>
      </c>
      <c r="AN24" s="104">
        <v>5.4</v>
      </c>
      <c r="AO24" s="93"/>
      <c r="AP24" s="103">
        <f t="shared" si="1"/>
        <v>16</v>
      </c>
      <c r="AQ24" s="104">
        <v>5.5</v>
      </c>
      <c r="AR24" s="104">
        <v>3.5</v>
      </c>
      <c r="AS24" s="167">
        <v>462</v>
      </c>
      <c r="AT24" s="167">
        <v>335</v>
      </c>
      <c r="AU24" s="100">
        <v>105</v>
      </c>
      <c r="AV24" s="100">
        <v>92</v>
      </c>
      <c r="AW24" s="104">
        <v>9.5</v>
      </c>
      <c r="AX24" s="104">
        <v>7.2</v>
      </c>
    </row>
    <row r="25" spans="1:50" ht="25.5" thickTop="1" thickBot="1">
      <c r="A25" s="331" t="s">
        <v>130</v>
      </c>
      <c r="B25" s="332"/>
      <c r="C25" s="117">
        <f>輸入區!C21</f>
        <v>0</v>
      </c>
      <c r="D25" s="49"/>
      <c r="E25" s="49"/>
      <c r="F25" s="54"/>
      <c r="G25" s="60"/>
      <c r="H25" s="60"/>
      <c r="I25" s="62"/>
      <c r="J25" s="54"/>
      <c r="K25" s="55"/>
      <c r="M25" s="27"/>
      <c r="N25" s="79"/>
      <c r="O25" s="79"/>
      <c r="P25" s="79"/>
      <c r="Q25" s="79"/>
      <c r="R25" s="5"/>
      <c r="S25" s="390"/>
      <c r="T25" s="384"/>
      <c r="U25" s="385"/>
      <c r="V25" s="351"/>
      <c r="W25" s="352"/>
      <c r="Z25" s="92">
        <v>3</v>
      </c>
      <c r="AA25" s="92">
        <v>5</v>
      </c>
      <c r="AF25" s="103">
        <f t="shared" si="0"/>
        <v>17</v>
      </c>
      <c r="AG25" s="104">
        <v>5.0999999999999996</v>
      </c>
      <c r="AH25" s="104">
        <v>3.3</v>
      </c>
      <c r="AI25" s="168">
        <v>430</v>
      </c>
      <c r="AJ25" s="168">
        <v>312</v>
      </c>
      <c r="AK25" s="100">
        <v>97</v>
      </c>
      <c r="AL25" s="100">
        <v>85</v>
      </c>
      <c r="AM25" s="104">
        <v>7.5</v>
      </c>
      <c r="AN25" s="104">
        <v>5.4</v>
      </c>
      <c r="AO25" s="93"/>
      <c r="AP25" s="103">
        <f t="shared" si="1"/>
        <v>17</v>
      </c>
      <c r="AQ25" s="104">
        <v>5.5</v>
      </c>
      <c r="AR25" s="104">
        <v>3.5</v>
      </c>
      <c r="AS25" s="167">
        <v>462</v>
      </c>
      <c r="AT25" s="167">
        <v>335</v>
      </c>
      <c r="AU25" s="100">
        <v>105</v>
      </c>
      <c r="AV25" s="100">
        <v>92</v>
      </c>
      <c r="AW25" s="104">
        <v>9.5</v>
      </c>
      <c r="AX25" s="104">
        <v>7.2</v>
      </c>
    </row>
    <row r="26" spans="1:50" ht="25.5" thickTop="1" thickBot="1">
      <c r="A26" s="63"/>
      <c r="B26" s="64"/>
      <c r="C26" s="64"/>
      <c r="D26" s="73"/>
      <c r="E26" s="73"/>
      <c r="F26" s="64"/>
      <c r="G26" s="64"/>
      <c r="H26" s="64"/>
      <c r="I26" s="64"/>
      <c r="J26" s="64"/>
      <c r="K26" s="65"/>
      <c r="M26" s="25"/>
      <c r="N26" s="77"/>
      <c r="O26" s="77"/>
      <c r="P26" s="77"/>
      <c r="Q26" s="77"/>
      <c r="R26" s="78"/>
      <c r="S26" s="390"/>
      <c r="T26" s="384"/>
      <c r="U26" s="385"/>
      <c r="V26" s="351"/>
      <c r="W26" s="352"/>
      <c r="Z26" s="92">
        <v>6</v>
      </c>
      <c r="AA26" s="92">
        <v>10</v>
      </c>
      <c r="AF26" s="103">
        <f t="shared" si="0"/>
        <v>18</v>
      </c>
      <c r="AG26" s="104">
        <v>5.0999999999999996</v>
      </c>
      <c r="AH26" s="104">
        <v>3.3</v>
      </c>
      <c r="AI26" s="168">
        <v>430</v>
      </c>
      <c r="AJ26" s="168">
        <v>312</v>
      </c>
      <c r="AK26" s="100">
        <v>97</v>
      </c>
      <c r="AL26" s="100">
        <v>85</v>
      </c>
      <c r="AM26" s="104">
        <v>7.5</v>
      </c>
      <c r="AN26" s="104">
        <v>5.4</v>
      </c>
      <c r="AO26" s="93"/>
      <c r="AP26" s="103">
        <f t="shared" si="1"/>
        <v>18</v>
      </c>
      <c r="AQ26" s="104">
        <v>5.5</v>
      </c>
      <c r="AR26" s="104">
        <v>3.5</v>
      </c>
      <c r="AS26" s="167">
        <v>462</v>
      </c>
      <c r="AT26" s="167">
        <v>335</v>
      </c>
      <c r="AU26" s="100">
        <v>105</v>
      </c>
      <c r="AV26" s="100">
        <v>92</v>
      </c>
      <c r="AW26" s="104">
        <v>9.5</v>
      </c>
      <c r="AX26" s="104">
        <v>7.2</v>
      </c>
    </row>
    <row r="27" spans="1:50" ht="25.5" thickTop="1" thickBot="1">
      <c r="M27" s="85" t="s">
        <v>14</v>
      </c>
      <c r="N27" s="77"/>
      <c r="O27" s="77"/>
      <c r="P27" s="77"/>
      <c r="Q27" s="77"/>
      <c r="R27" s="78"/>
      <c r="S27" s="390"/>
      <c r="T27" s="384"/>
      <c r="U27" s="385"/>
      <c r="V27" s="394"/>
      <c r="W27" s="395"/>
      <c r="Z27" s="92">
        <v>11</v>
      </c>
      <c r="AA27" s="92">
        <v>15</v>
      </c>
      <c r="AF27" s="103">
        <f t="shared" si="0"/>
        <v>19</v>
      </c>
      <c r="AG27" s="104">
        <v>5.0999999999999996</v>
      </c>
      <c r="AH27" s="104">
        <v>3.3</v>
      </c>
      <c r="AI27" s="168">
        <v>430</v>
      </c>
      <c r="AJ27" s="168">
        <v>312</v>
      </c>
      <c r="AK27" s="100">
        <v>97</v>
      </c>
      <c r="AL27" s="100">
        <v>85</v>
      </c>
      <c r="AM27" s="104">
        <v>7.5</v>
      </c>
      <c r="AN27" s="104">
        <v>5.4</v>
      </c>
      <c r="AO27" s="93"/>
      <c r="AP27" s="103">
        <f t="shared" si="1"/>
        <v>19</v>
      </c>
      <c r="AQ27" s="104">
        <v>5.5</v>
      </c>
      <c r="AR27" s="104">
        <v>3.5</v>
      </c>
      <c r="AS27" s="167">
        <v>462</v>
      </c>
      <c r="AT27" s="167">
        <v>335</v>
      </c>
      <c r="AU27" s="100">
        <v>105</v>
      </c>
      <c r="AV27" s="100">
        <v>92</v>
      </c>
      <c r="AW27" s="104">
        <v>9.5</v>
      </c>
      <c r="AX27" s="104">
        <v>7.2</v>
      </c>
    </row>
    <row r="28" spans="1:50" ht="17.25" thickTop="1">
      <c r="M28" s="27"/>
      <c r="N28" s="5"/>
      <c r="O28" s="5"/>
      <c r="P28" s="29"/>
      <c r="Q28" s="29"/>
      <c r="R28" s="29"/>
      <c r="S28" s="29"/>
      <c r="T28" s="29"/>
      <c r="U28" s="29"/>
      <c r="V28" s="29"/>
      <c r="W28" s="29"/>
      <c r="Z28" s="92">
        <v>16</v>
      </c>
      <c r="AA28" s="92">
        <v>20</v>
      </c>
      <c r="AF28" s="103">
        <f t="shared" si="0"/>
        <v>20</v>
      </c>
      <c r="AG28" s="104">
        <v>5.0999999999999996</v>
      </c>
      <c r="AH28" s="104">
        <v>3.3</v>
      </c>
      <c r="AI28" s="168">
        <v>430</v>
      </c>
      <c r="AJ28" s="168">
        <v>312</v>
      </c>
      <c r="AK28" s="100">
        <v>97</v>
      </c>
      <c r="AL28" s="100">
        <v>85</v>
      </c>
      <c r="AM28" s="104">
        <v>7.5</v>
      </c>
      <c r="AN28" s="104">
        <v>5.4</v>
      </c>
      <c r="AO28" s="93"/>
      <c r="AP28" s="103">
        <f t="shared" si="1"/>
        <v>20</v>
      </c>
      <c r="AQ28" s="104">
        <v>5.5</v>
      </c>
      <c r="AR28" s="104">
        <v>3.5</v>
      </c>
      <c r="AS28" s="167">
        <v>462</v>
      </c>
      <c r="AT28" s="167">
        <v>335</v>
      </c>
      <c r="AU28" s="100">
        <v>105</v>
      </c>
      <c r="AV28" s="100">
        <v>92</v>
      </c>
      <c r="AW28" s="104">
        <v>9.5</v>
      </c>
      <c r="AX28" s="104">
        <v>7.2</v>
      </c>
    </row>
    <row r="29" spans="1:50">
      <c r="M29" s="27"/>
      <c r="N29" s="25"/>
      <c r="O29" s="25"/>
      <c r="P29" s="25"/>
      <c r="Q29" s="25"/>
      <c r="R29" s="25"/>
      <c r="S29" s="25"/>
      <c r="T29" s="25"/>
      <c r="U29" s="25"/>
      <c r="V29" s="25"/>
      <c r="W29" s="25"/>
      <c r="Z29" s="92">
        <v>21</v>
      </c>
      <c r="AA29" s="92">
        <v>25</v>
      </c>
      <c r="AF29" s="103">
        <f t="shared" si="0"/>
        <v>21</v>
      </c>
      <c r="AG29" s="104">
        <v>4.7</v>
      </c>
      <c r="AH29" s="104">
        <v>3</v>
      </c>
      <c r="AI29" s="168">
        <v>504</v>
      </c>
      <c r="AJ29" s="168">
        <v>352</v>
      </c>
      <c r="AK29" s="100">
        <v>123</v>
      </c>
      <c r="AL29" s="100">
        <v>138</v>
      </c>
      <c r="AM29" s="104">
        <v>7.5</v>
      </c>
      <c r="AN29" s="104">
        <v>9.8000000000000007</v>
      </c>
      <c r="AO29" s="93"/>
      <c r="AP29" s="103">
        <f t="shared" si="1"/>
        <v>21</v>
      </c>
      <c r="AQ29" s="104">
        <v>5.0999999999999996</v>
      </c>
      <c r="AR29" s="104">
        <v>3.2</v>
      </c>
      <c r="AS29" s="167">
        <v>542</v>
      </c>
      <c r="AT29" s="167">
        <v>379</v>
      </c>
      <c r="AU29" s="100">
        <v>133</v>
      </c>
      <c r="AV29" s="100">
        <v>149</v>
      </c>
      <c r="AW29" s="104">
        <v>9.9</v>
      </c>
      <c r="AX29" s="104">
        <v>13</v>
      </c>
    </row>
    <row r="30" spans="1:50">
      <c r="M30" s="27"/>
      <c r="N30" s="25"/>
      <c r="O30" s="25"/>
      <c r="P30" s="25"/>
      <c r="Q30" s="25"/>
      <c r="R30" s="25"/>
      <c r="S30" s="25"/>
      <c r="T30" s="25"/>
      <c r="U30" s="25"/>
      <c r="V30" s="25"/>
      <c r="W30" s="25"/>
      <c r="Z30" s="92">
        <v>26</v>
      </c>
      <c r="AA30" s="92">
        <v>30</v>
      </c>
      <c r="AF30" s="103">
        <f t="shared" si="0"/>
        <v>22</v>
      </c>
      <c r="AG30" s="104">
        <v>4.7</v>
      </c>
      <c r="AH30" s="104">
        <v>3</v>
      </c>
      <c r="AI30" s="168">
        <v>504</v>
      </c>
      <c r="AJ30" s="168">
        <v>352</v>
      </c>
      <c r="AK30" s="100">
        <v>123</v>
      </c>
      <c r="AL30" s="100">
        <v>138</v>
      </c>
      <c r="AM30" s="104">
        <v>7.5</v>
      </c>
      <c r="AN30" s="104">
        <v>9.8000000000000007</v>
      </c>
      <c r="AO30" s="93"/>
      <c r="AP30" s="103">
        <f t="shared" si="1"/>
        <v>22</v>
      </c>
      <c r="AQ30" s="104">
        <v>5.0999999999999996</v>
      </c>
      <c r="AR30" s="104">
        <v>3.2</v>
      </c>
      <c r="AS30" s="167">
        <v>542</v>
      </c>
      <c r="AT30" s="167">
        <v>379</v>
      </c>
      <c r="AU30" s="100">
        <v>133</v>
      </c>
      <c r="AV30" s="100">
        <v>149</v>
      </c>
      <c r="AW30" s="104">
        <v>9.9</v>
      </c>
      <c r="AX30" s="104">
        <v>13</v>
      </c>
    </row>
    <row r="31" spans="1:50">
      <c r="M31" s="27"/>
      <c r="N31" s="25"/>
      <c r="O31" s="25"/>
      <c r="P31" s="25"/>
      <c r="Q31" s="25"/>
      <c r="R31" s="25"/>
      <c r="S31" s="25"/>
      <c r="T31" s="25"/>
      <c r="U31" s="25"/>
      <c r="V31" s="25"/>
      <c r="W31" s="25"/>
      <c r="Z31" s="92">
        <v>31</v>
      </c>
      <c r="AA31" s="92">
        <v>35</v>
      </c>
      <c r="AF31" s="103">
        <f t="shared" si="0"/>
        <v>23</v>
      </c>
      <c r="AG31" s="104">
        <v>4.7</v>
      </c>
      <c r="AH31" s="104">
        <v>3</v>
      </c>
      <c r="AI31" s="168">
        <v>504</v>
      </c>
      <c r="AJ31" s="168">
        <v>352</v>
      </c>
      <c r="AK31" s="100">
        <v>123</v>
      </c>
      <c r="AL31" s="100">
        <v>138</v>
      </c>
      <c r="AM31" s="104">
        <v>7.5</v>
      </c>
      <c r="AN31" s="104">
        <v>9.8000000000000007</v>
      </c>
      <c r="AO31" s="93"/>
      <c r="AP31" s="103">
        <f t="shared" si="1"/>
        <v>23</v>
      </c>
      <c r="AQ31" s="104">
        <v>5.0999999999999996</v>
      </c>
      <c r="AR31" s="104">
        <v>3.2</v>
      </c>
      <c r="AS31" s="167">
        <v>542</v>
      </c>
      <c r="AT31" s="167">
        <v>379</v>
      </c>
      <c r="AU31" s="100">
        <v>133</v>
      </c>
      <c r="AV31" s="100">
        <v>149</v>
      </c>
      <c r="AW31" s="104">
        <v>9.9</v>
      </c>
      <c r="AX31" s="104">
        <v>13</v>
      </c>
    </row>
    <row r="32" spans="1:50">
      <c r="M32" s="27"/>
      <c r="N32" s="25"/>
      <c r="O32" s="25"/>
      <c r="P32" s="25"/>
      <c r="Q32" s="25"/>
      <c r="R32" s="25"/>
      <c r="S32" s="25"/>
      <c r="T32" s="25"/>
      <c r="U32" s="25"/>
      <c r="V32" s="25"/>
      <c r="W32" s="25"/>
      <c r="Z32" s="92">
        <v>36</v>
      </c>
      <c r="AA32" s="92">
        <v>40</v>
      </c>
      <c r="AF32" s="103">
        <f t="shared" si="0"/>
        <v>24</v>
      </c>
      <c r="AG32" s="104">
        <v>4.7</v>
      </c>
      <c r="AH32" s="104">
        <v>3</v>
      </c>
      <c r="AI32" s="168">
        <v>504</v>
      </c>
      <c r="AJ32" s="168">
        <v>352</v>
      </c>
      <c r="AK32" s="100">
        <v>123</v>
      </c>
      <c r="AL32" s="100">
        <v>138</v>
      </c>
      <c r="AM32" s="104">
        <v>7.5</v>
      </c>
      <c r="AN32" s="104">
        <v>9.8000000000000007</v>
      </c>
      <c r="AO32" s="93"/>
      <c r="AP32" s="103">
        <f t="shared" si="1"/>
        <v>24</v>
      </c>
      <c r="AQ32" s="104">
        <v>5.0999999999999996</v>
      </c>
      <c r="AR32" s="104">
        <v>3.2</v>
      </c>
      <c r="AS32" s="167">
        <v>542</v>
      </c>
      <c r="AT32" s="167">
        <v>379</v>
      </c>
      <c r="AU32" s="100">
        <v>133</v>
      </c>
      <c r="AV32" s="100">
        <v>149</v>
      </c>
      <c r="AW32" s="104">
        <v>9.9</v>
      </c>
      <c r="AX32" s="104">
        <v>13</v>
      </c>
    </row>
    <row r="33" spans="13:50">
      <c r="M33" s="27"/>
      <c r="N33" s="25"/>
      <c r="O33" s="25"/>
      <c r="P33" s="25"/>
      <c r="Q33" s="25"/>
      <c r="R33" s="25"/>
      <c r="S33" s="25"/>
      <c r="T33" s="25"/>
      <c r="U33" s="25"/>
      <c r="V33" s="25"/>
      <c r="W33" s="25"/>
      <c r="Z33" s="92">
        <v>41</v>
      </c>
      <c r="AA33" s="92">
        <v>45</v>
      </c>
      <c r="AF33" s="103">
        <f t="shared" si="0"/>
        <v>25</v>
      </c>
      <c r="AG33" s="104">
        <v>4.7</v>
      </c>
      <c r="AH33" s="104">
        <v>3</v>
      </c>
      <c r="AI33" s="168">
        <v>504</v>
      </c>
      <c r="AJ33" s="168">
        <v>352</v>
      </c>
      <c r="AK33" s="100">
        <v>123</v>
      </c>
      <c r="AL33" s="100">
        <v>138</v>
      </c>
      <c r="AM33" s="104">
        <v>7.5</v>
      </c>
      <c r="AN33" s="104">
        <v>9.8000000000000007</v>
      </c>
      <c r="AO33" s="93"/>
      <c r="AP33" s="103">
        <f t="shared" si="1"/>
        <v>25</v>
      </c>
      <c r="AQ33" s="104">
        <v>5.0999999999999996</v>
      </c>
      <c r="AR33" s="104">
        <v>3.2</v>
      </c>
      <c r="AS33" s="167">
        <v>542</v>
      </c>
      <c r="AT33" s="167">
        <v>379</v>
      </c>
      <c r="AU33" s="100">
        <v>133</v>
      </c>
      <c r="AV33" s="100">
        <v>149</v>
      </c>
      <c r="AW33" s="104">
        <v>9.9</v>
      </c>
      <c r="AX33" s="104">
        <v>13</v>
      </c>
    </row>
    <row r="34" spans="13:50">
      <c r="M34" s="25"/>
      <c r="N34" s="25"/>
      <c r="O34" s="25"/>
      <c r="P34" s="25"/>
      <c r="Q34" s="25"/>
      <c r="R34" s="25"/>
      <c r="S34" s="25"/>
      <c r="T34" s="25"/>
      <c r="U34" s="25"/>
      <c r="V34" s="25"/>
      <c r="W34" s="25"/>
      <c r="Z34" s="92">
        <v>46</v>
      </c>
      <c r="AA34" s="92">
        <v>50</v>
      </c>
      <c r="AF34" s="103">
        <f t="shared" si="0"/>
        <v>26</v>
      </c>
      <c r="AG34" s="104">
        <v>5.7</v>
      </c>
      <c r="AH34" s="104">
        <v>3.4</v>
      </c>
      <c r="AI34" s="168">
        <v>598</v>
      </c>
      <c r="AJ34" s="168">
        <v>382</v>
      </c>
      <c r="AK34" s="100">
        <v>139</v>
      </c>
      <c r="AL34" s="100">
        <v>221</v>
      </c>
      <c r="AM34" s="104">
        <v>11.1</v>
      </c>
      <c r="AN34" s="104">
        <v>19.100000000000001</v>
      </c>
      <c r="AO34" s="93"/>
      <c r="AP34" s="103">
        <f t="shared" si="1"/>
        <v>26</v>
      </c>
      <c r="AQ34" s="104">
        <v>6.1</v>
      </c>
      <c r="AR34" s="104">
        <v>3.7</v>
      </c>
      <c r="AS34" s="167">
        <v>643</v>
      </c>
      <c r="AT34" s="167">
        <v>411</v>
      </c>
      <c r="AU34" s="100">
        <v>150</v>
      </c>
      <c r="AV34" s="100">
        <v>239</v>
      </c>
      <c r="AW34" s="104">
        <v>14.7</v>
      </c>
      <c r="AX34" s="104">
        <v>25.4</v>
      </c>
    </row>
    <row r="35" spans="13:50" ht="27.75" thickBot="1">
      <c r="M35" s="25"/>
      <c r="N35" s="32" t="s">
        <v>41</v>
      </c>
      <c r="O35" s="25"/>
      <c r="P35" s="80"/>
      <c r="Q35" s="33"/>
      <c r="R35" s="33"/>
      <c r="S35" s="25"/>
      <c r="T35" s="308" t="s">
        <v>66</v>
      </c>
      <c r="U35" s="364"/>
      <c r="V35" s="25"/>
      <c r="W35" s="25"/>
      <c r="Z35" s="92">
        <v>51</v>
      </c>
      <c r="AA35" s="92">
        <v>55</v>
      </c>
      <c r="AF35" s="103">
        <f t="shared" si="0"/>
        <v>27</v>
      </c>
      <c r="AG35" s="104">
        <v>5.7</v>
      </c>
      <c r="AH35" s="104">
        <v>3.4</v>
      </c>
      <c r="AI35" s="168">
        <v>598</v>
      </c>
      <c r="AJ35" s="168">
        <v>382</v>
      </c>
      <c r="AK35" s="100">
        <v>139</v>
      </c>
      <c r="AL35" s="100">
        <v>221</v>
      </c>
      <c r="AM35" s="104">
        <v>11.1</v>
      </c>
      <c r="AN35" s="104">
        <v>19.100000000000001</v>
      </c>
      <c r="AO35" s="93"/>
      <c r="AP35" s="103">
        <f t="shared" si="1"/>
        <v>27</v>
      </c>
      <c r="AQ35" s="104">
        <v>6.1</v>
      </c>
      <c r="AR35" s="104">
        <v>3.7</v>
      </c>
      <c r="AS35" s="167">
        <v>643</v>
      </c>
      <c r="AT35" s="167">
        <v>411</v>
      </c>
      <c r="AU35" s="100">
        <v>150</v>
      </c>
      <c r="AV35" s="100">
        <v>239</v>
      </c>
      <c r="AW35" s="104">
        <v>14.7</v>
      </c>
      <c r="AX35" s="104">
        <v>25.4</v>
      </c>
    </row>
    <row r="36" spans="13:50" ht="27" thickTop="1" thickBot="1">
      <c r="M36" s="25"/>
      <c r="N36" s="365" t="s">
        <v>15</v>
      </c>
      <c r="O36" s="366"/>
      <c r="P36" s="367"/>
      <c r="Q36" s="368" t="s">
        <v>44</v>
      </c>
      <c r="R36" s="369"/>
      <c r="S36" s="118"/>
      <c r="T36" s="370" t="s">
        <v>65</v>
      </c>
      <c r="U36" s="371"/>
      <c r="V36" s="373" t="s">
        <v>63</v>
      </c>
      <c r="W36" s="374"/>
      <c r="Z36" s="92">
        <v>56</v>
      </c>
      <c r="AA36" s="92">
        <v>60</v>
      </c>
      <c r="AF36" s="103">
        <f t="shared" si="0"/>
        <v>28</v>
      </c>
      <c r="AG36" s="104">
        <v>5.7</v>
      </c>
      <c r="AH36" s="104">
        <v>3.4</v>
      </c>
      <c r="AI36" s="168">
        <v>598</v>
      </c>
      <c r="AJ36" s="168">
        <v>382</v>
      </c>
      <c r="AK36" s="100">
        <v>139</v>
      </c>
      <c r="AL36" s="100">
        <v>221</v>
      </c>
      <c r="AM36" s="104">
        <v>11.1</v>
      </c>
      <c r="AN36" s="104">
        <v>19.100000000000001</v>
      </c>
      <c r="AO36" s="93"/>
      <c r="AP36" s="103">
        <f t="shared" si="1"/>
        <v>28</v>
      </c>
      <c r="AQ36" s="104">
        <v>6.1</v>
      </c>
      <c r="AR36" s="104">
        <v>3.7</v>
      </c>
      <c r="AS36" s="167">
        <v>643</v>
      </c>
      <c r="AT36" s="167">
        <v>411</v>
      </c>
      <c r="AU36" s="100">
        <v>150</v>
      </c>
      <c r="AV36" s="100">
        <v>239</v>
      </c>
      <c r="AW36" s="104">
        <v>14.7</v>
      </c>
      <c r="AX36" s="104">
        <v>25.4</v>
      </c>
    </row>
    <row r="37" spans="13:50" ht="24.75" thickBot="1">
      <c r="M37" s="25"/>
      <c r="N37" s="339" t="s">
        <v>42</v>
      </c>
      <c r="O37" s="340"/>
      <c r="P37" s="340"/>
      <c r="Q37" s="375" t="s">
        <v>69</v>
      </c>
      <c r="R37" s="376"/>
      <c r="S37" s="107"/>
      <c r="T37" s="372"/>
      <c r="U37" s="372"/>
      <c r="V37" s="377" t="s">
        <v>64</v>
      </c>
      <c r="W37" s="372"/>
      <c r="X37" s="106">
        <v>1</v>
      </c>
      <c r="Z37" s="92">
        <v>61</v>
      </c>
      <c r="AA37" s="92">
        <v>65</v>
      </c>
      <c r="AF37" s="103">
        <f t="shared" si="0"/>
        <v>29</v>
      </c>
      <c r="AG37" s="104">
        <v>5.7</v>
      </c>
      <c r="AH37" s="104">
        <v>3.4</v>
      </c>
      <c r="AI37" s="168">
        <v>598</v>
      </c>
      <c r="AJ37" s="168">
        <v>382</v>
      </c>
      <c r="AK37" s="100">
        <v>139</v>
      </c>
      <c r="AL37" s="100">
        <v>221</v>
      </c>
      <c r="AM37" s="104">
        <v>11.1</v>
      </c>
      <c r="AN37" s="104">
        <v>19.100000000000001</v>
      </c>
      <c r="AO37" s="93"/>
      <c r="AP37" s="103">
        <f t="shared" si="1"/>
        <v>29</v>
      </c>
      <c r="AQ37" s="104">
        <v>6.1</v>
      </c>
      <c r="AR37" s="104">
        <v>3.7</v>
      </c>
      <c r="AS37" s="167">
        <v>643</v>
      </c>
      <c r="AT37" s="167">
        <v>411</v>
      </c>
      <c r="AU37" s="100">
        <v>150</v>
      </c>
      <c r="AV37" s="100">
        <v>239</v>
      </c>
      <c r="AW37" s="104">
        <v>14.7</v>
      </c>
      <c r="AX37" s="104">
        <v>25.4</v>
      </c>
    </row>
    <row r="38" spans="13:50" ht="25.5" thickTop="1" thickBot="1">
      <c r="M38" s="25"/>
      <c r="N38" s="378" t="s">
        <v>43</v>
      </c>
      <c r="O38" s="379"/>
      <c r="P38" s="379"/>
      <c r="Q38" s="341" t="str">
        <f>"每月給付"&amp; TEXT(T8,"#,##0")</f>
        <v>每月給付50,000</v>
      </c>
      <c r="R38" s="342"/>
      <c r="S38" s="107"/>
      <c r="T38" s="345" t="s">
        <v>85</v>
      </c>
      <c r="U38" s="346"/>
      <c r="V38" s="347">
        <f>$T$7*X37</f>
        <v>300000</v>
      </c>
      <c r="W38" s="348"/>
      <c r="X38" s="106">
        <v>0.9</v>
      </c>
      <c r="Z38" s="92">
        <v>66</v>
      </c>
      <c r="AA38" s="92">
        <v>70</v>
      </c>
      <c r="AF38" s="103">
        <f t="shared" si="0"/>
        <v>30</v>
      </c>
      <c r="AG38" s="104">
        <v>5.7</v>
      </c>
      <c r="AH38" s="104">
        <v>3.4</v>
      </c>
      <c r="AI38" s="168">
        <v>598</v>
      </c>
      <c r="AJ38" s="168">
        <v>382</v>
      </c>
      <c r="AK38" s="100">
        <v>139</v>
      </c>
      <c r="AL38" s="100">
        <v>221</v>
      </c>
      <c r="AM38" s="104">
        <v>11.1</v>
      </c>
      <c r="AN38" s="104">
        <v>19.100000000000001</v>
      </c>
      <c r="AO38" s="93"/>
      <c r="AP38" s="103">
        <f t="shared" si="1"/>
        <v>30</v>
      </c>
      <c r="AQ38" s="104">
        <v>6.1</v>
      </c>
      <c r="AR38" s="104">
        <v>3.7</v>
      </c>
      <c r="AS38" s="167">
        <v>643</v>
      </c>
      <c r="AT38" s="167">
        <v>411</v>
      </c>
      <c r="AU38" s="100">
        <v>150</v>
      </c>
      <c r="AV38" s="100">
        <v>239</v>
      </c>
      <c r="AW38" s="104">
        <v>14.7</v>
      </c>
      <c r="AX38" s="104">
        <v>25.4</v>
      </c>
    </row>
    <row r="39" spans="13:50" ht="25.5" thickTop="1" thickBot="1">
      <c r="M39" s="25"/>
      <c r="N39" s="380"/>
      <c r="O39" s="381"/>
      <c r="P39" s="381"/>
      <c r="Q39" s="382" t="str">
        <f>"生存給付，給付累計最高"&amp; TEXT(T8*180,"#,##0")</f>
        <v>生存給付，給付累計最高9,000,000</v>
      </c>
      <c r="R39" s="383"/>
      <c r="S39" s="107"/>
      <c r="T39" s="345" t="s">
        <v>86</v>
      </c>
      <c r="U39" s="346"/>
      <c r="V39" s="347">
        <f t="shared" ref="V39:V48" si="3">$T$7*X38</f>
        <v>270000</v>
      </c>
      <c r="W39" s="348"/>
      <c r="X39" s="106">
        <v>0.8</v>
      </c>
      <c r="Z39" s="92">
        <v>71</v>
      </c>
      <c r="AA39" s="92">
        <v>75</v>
      </c>
      <c r="AF39" s="103">
        <f t="shared" si="0"/>
        <v>31</v>
      </c>
      <c r="AG39" s="104">
        <v>7.3</v>
      </c>
      <c r="AH39" s="104">
        <v>4.0999999999999996</v>
      </c>
      <c r="AI39" s="168">
        <v>732</v>
      </c>
      <c r="AJ39" s="168">
        <v>421</v>
      </c>
      <c r="AK39" s="100">
        <v>184</v>
      </c>
      <c r="AL39" s="100">
        <v>294</v>
      </c>
      <c r="AM39" s="104">
        <v>22.6</v>
      </c>
      <c r="AN39" s="104">
        <v>34.5</v>
      </c>
      <c r="AO39" s="93"/>
      <c r="AP39" s="103">
        <f t="shared" si="1"/>
        <v>31</v>
      </c>
      <c r="AQ39" s="104">
        <v>7.9</v>
      </c>
      <c r="AR39" s="104">
        <v>4.4000000000000004</v>
      </c>
      <c r="AS39" s="167">
        <v>787</v>
      </c>
      <c r="AT39" s="167">
        <v>453</v>
      </c>
      <c r="AU39" s="100">
        <v>199</v>
      </c>
      <c r="AV39" s="100">
        <v>318</v>
      </c>
      <c r="AW39" s="104">
        <v>29.9</v>
      </c>
      <c r="AX39" s="104">
        <v>45.8</v>
      </c>
    </row>
    <row r="40" spans="13:50" ht="25.5" thickTop="1" thickBot="1">
      <c r="M40" s="25"/>
      <c r="N40" s="349" t="s">
        <v>98</v>
      </c>
      <c r="O40" s="350"/>
      <c r="P40" s="350"/>
      <c r="Q40" s="341">
        <f>T8*50</f>
        <v>2500000</v>
      </c>
      <c r="R40" s="342"/>
      <c r="S40" s="107"/>
      <c r="T40" s="345" t="s">
        <v>87</v>
      </c>
      <c r="U40" s="346"/>
      <c r="V40" s="347">
        <f t="shared" si="3"/>
        <v>240000</v>
      </c>
      <c r="W40" s="348"/>
      <c r="X40" s="106">
        <v>0.7</v>
      </c>
      <c r="Z40" s="92">
        <v>76</v>
      </c>
      <c r="AA40" s="92">
        <v>80</v>
      </c>
      <c r="AF40" s="103">
        <f t="shared" si="0"/>
        <v>32</v>
      </c>
      <c r="AG40" s="104">
        <v>7.3</v>
      </c>
      <c r="AH40" s="104">
        <v>4.0999999999999996</v>
      </c>
      <c r="AI40" s="168">
        <v>732</v>
      </c>
      <c r="AJ40" s="168">
        <v>421</v>
      </c>
      <c r="AK40" s="100">
        <v>184</v>
      </c>
      <c r="AL40" s="100">
        <v>294</v>
      </c>
      <c r="AM40" s="104">
        <v>22.6</v>
      </c>
      <c r="AN40" s="104">
        <v>34.5</v>
      </c>
      <c r="AO40" s="93"/>
      <c r="AP40" s="103">
        <f t="shared" si="1"/>
        <v>32</v>
      </c>
      <c r="AQ40" s="104">
        <v>7.9</v>
      </c>
      <c r="AR40" s="104">
        <v>4.4000000000000004</v>
      </c>
      <c r="AS40" s="167">
        <v>787</v>
      </c>
      <c r="AT40" s="167">
        <v>453</v>
      </c>
      <c r="AU40" s="100">
        <v>199</v>
      </c>
      <c r="AV40" s="100">
        <v>318</v>
      </c>
      <c r="AW40" s="104">
        <v>29.9</v>
      </c>
      <c r="AX40" s="104">
        <v>45.8</v>
      </c>
    </row>
    <row r="41" spans="13:50" ht="25.5" thickTop="1" thickBot="1">
      <c r="M41" s="1"/>
      <c r="N41" s="339" t="s">
        <v>59</v>
      </c>
      <c r="O41" s="340"/>
      <c r="P41" s="340"/>
      <c r="Q41" s="341" t="str">
        <f>TEXT(T9,"#,##0")&amp;" / 日"</f>
        <v>0 / 日</v>
      </c>
      <c r="R41" s="342"/>
      <c r="S41" s="107"/>
      <c r="T41" s="345" t="s">
        <v>88</v>
      </c>
      <c r="U41" s="346"/>
      <c r="V41" s="347">
        <f t="shared" si="3"/>
        <v>210000</v>
      </c>
      <c r="W41" s="348"/>
      <c r="X41" s="106">
        <v>0.6</v>
      </c>
      <c r="AF41" s="103">
        <f t="shared" si="0"/>
        <v>33</v>
      </c>
      <c r="AG41" s="104">
        <v>7.3</v>
      </c>
      <c r="AH41" s="104">
        <v>4.0999999999999996</v>
      </c>
      <c r="AI41" s="168">
        <v>732</v>
      </c>
      <c r="AJ41" s="168">
        <v>421</v>
      </c>
      <c r="AK41" s="100">
        <v>184</v>
      </c>
      <c r="AL41" s="100">
        <v>294</v>
      </c>
      <c r="AM41" s="104">
        <v>22.6</v>
      </c>
      <c r="AN41" s="104">
        <v>34.5</v>
      </c>
      <c r="AO41" s="93"/>
      <c r="AP41" s="103">
        <f t="shared" si="1"/>
        <v>33</v>
      </c>
      <c r="AQ41" s="104">
        <v>7.9</v>
      </c>
      <c r="AR41" s="104">
        <v>4.4000000000000004</v>
      </c>
      <c r="AS41" s="167">
        <v>787</v>
      </c>
      <c r="AT41" s="167">
        <v>453</v>
      </c>
      <c r="AU41" s="100">
        <v>199</v>
      </c>
      <c r="AV41" s="100">
        <v>318</v>
      </c>
      <c r="AW41" s="104">
        <v>29.9</v>
      </c>
      <c r="AX41" s="104">
        <v>45.8</v>
      </c>
    </row>
    <row r="42" spans="13:50" ht="25.5" thickTop="1" thickBot="1">
      <c r="M42" s="1"/>
      <c r="N42" s="339" t="s">
        <v>60</v>
      </c>
      <c r="O42" s="340"/>
      <c r="P42" s="340"/>
      <c r="Q42" s="341" t="str">
        <f>TEXT(T9,"#,##0")&amp;" / 日"</f>
        <v>0 / 日</v>
      </c>
      <c r="R42" s="342"/>
      <c r="S42" s="74"/>
      <c r="T42" s="345" t="s">
        <v>89</v>
      </c>
      <c r="U42" s="346"/>
      <c r="V42" s="347">
        <f t="shared" si="3"/>
        <v>180000</v>
      </c>
      <c r="W42" s="348"/>
      <c r="X42" s="106">
        <v>0.5</v>
      </c>
      <c r="AF42" s="103">
        <f t="shared" si="0"/>
        <v>34</v>
      </c>
      <c r="AG42" s="104">
        <v>7.3</v>
      </c>
      <c r="AH42" s="104">
        <v>4.0999999999999996</v>
      </c>
      <c r="AI42" s="168">
        <v>732</v>
      </c>
      <c r="AJ42" s="168">
        <v>421</v>
      </c>
      <c r="AK42" s="100">
        <v>184</v>
      </c>
      <c r="AL42" s="100">
        <v>294</v>
      </c>
      <c r="AM42" s="104">
        <v>22.6</v>
      </c>
      <c r="AN42" s="104">
        <v>34.5</v>
      </c>
      <c r="AO42" s="93"/>
      <c r="AP42" s="103">
        <f t="shared" si="1"/>
        <v>34</v>
      </c>
      <c r="AQ42" s="104">
        <v>7.9</v>
      </c>
      <c r="AR42" s="104">
        <v>4.4000000000000004</v>
      </c>
      <c r="AS42" s="167">
        <v>787</v>
      </c>
      <c r="AT42" s="167">
        <v>453</v>
      </c>
      <c r="AU42" s="100">
        <v>199</v>
      </c>
      <c r="AV42" s="100">
        <v>318</v>
      </c>
      <c r="AW42" s="104">
        <v>29.9</v>
      </c>
      <c r="AX42" s="104">
        <v>45.8</v>
      </c>
    </row>
    <row r="43" spans="13:50" ht="25.5" thickTop="1" thickBot="1">
      <c r="M43" s="1"/>
      <c r="N43" s="339" t="s">
        <v>61</v>
      </c>
      <c r="O43" s="340"/>
      <c r="P43" s="340"/>
      <c r="Q43" s="341" t="str">
        <f>TEXT(T9*3,"#,##0")&amp;" / 日"</f>
        <v>0 / 日</v>
      </c>
      <c r="R43" s="342"/>
      <c r="S43" s="74"/>
      <c r="T43" s="345" t="s">
        <v>90</v>
      </c>
      <c r="U43" s="346"/>
      <c r="V43" s="347">
        <f t="shared" si="3"/>
        <v>150000</v>
      </c>
      <c r="W43" s="348"/>
      <c r="X43" s="106">
        <v>0.4</v>
      </c>
      <c r="AF43" s="103">
        <f t="shared" si="0"/>
        <v>35</v>
      </c>
      <c r="AG43" s="104">
        <v>7.3</v>
      </c>
      <c r="AH43" s="104">
        <v>4.0999999999999996</v>
      </c>
      <c r="AI43" s="168">
        <v>732</v>
      </c>
      <c r="AJ43" s="168">
        <v>421</v>
      </c>
      <c r="AK43" s="100">
        <v>184</v>
      </c>
      <c r="AL43" s="100">
        <v>294</v>
      </c>
      <c r="AM43" s="104">
        <v>22.6</v>
      </c>
      <c r="AN43" s="104">
        <v>34.5</v>
      </c>
      <c r="AO43" s="93"/>
      <c r="AP43" s="103">
        <f t="shared" si="1"/>
        <v>35</v>
      </c>
      <c r="AQ43" s="104">
        <v>7.9</v>
      </c>
      <c r="AR43" s="104">
        <v>4.4000000000000004</v>
      </c>
      <c r="AS43" s="167">
        <v>787</v>
      </c>
      <c r="AT43" s="167">
        <v>453</v>
      </c>
      <c r="AU43" s="100">
        <v>199</v>
      </c>
      <c r="AV43" s="100">
        <v>318</v>
      </c>
      <c r="AW43" s="104">
        <v>29.9</v>
      </c>
      <c r="AX43" s="104">
        <v>45.8</v>
      </c>
    </row>
    <row r="44" spans="13:50" ht="25.5" thickTop="1" thickBot="1">
      <c r="M44" s="1"/>
      <c r="N44" s="339" t="s">
        <v>62</v>
      </c>
      <c r="O44" s="340"/>
      <c r="P44" s="340"/>
      <c r="Q44" s="341">
        <f>T9*5</f>
        <v>0</v>
      </c>
      <c r="R44" s="342"/>
      <c r="S44" s="74"/>
      <c r="T44" s="345" t="s">
        <v>91</v>
      </c>
      <c r="U44" s="346"/>
      <c r="V44" s="347">
        <f t="shared" si="3"/>
        <v>120000</v>
      </c>
      <c r="W44" s="348"/>
      <c r="X44" s="106">
        <v>0.3</v>
      </c>
      <c r="AF44" s="103">
        <f t="shared" si="0"/>
        <v>36</v>
      </c>
      <c r="AG44" s="104">
        <v>10.4</v>
      </c>
      <c r="AH44" s="104">
        <v>5.5</v>
      </c>
      <c r="AI44" s="168">
        <v>973</v>
      </c>
      <c r="AJ44" s="168">
        <v>515</v>
      </c>
      <c r="AK44" s="100">
        <v>285</v>
      </c>
      <c r="AL44" s="100">
        <v>326</v>
      </c>
      <c r="AM44" s="104">
        <v>46.4</v>
      </c>
      <c r="AN44" s="104">
        <v>61.4</v>
      </c>
      <c r="AO44" s="93"/>
      <c r="AP44" s="103">
        <f t="shared" si="1"/>
        <v>36</v>
      </c>
      <c r="AQ44" s="104">
        <v>11.2</v>
      </c>
      <c r="AR44" s="104">
        <v>5.9</v>
      </c>
      <c r="AS44" s="167">
        <v>1046</v>
      </c>
      <c r="AT44" s="167">
        <v>554</v>
      </c>
      <c r="AU44" s="100">
        <v>309</v>
      </c>
      <c r="AV44" s="100">
        <v>352</v>
      </c>
      <c r="AW44" s="104">
        <v>60.5</v>
      </c>
      <c r="AX44" s="104">
        <v>80.900000000000006</v>
      </c>
    </row>
    <row r="45" spans="13:50" ht="25.5" thickTop="1" thickBot="1">
      <c r="M45" s="181"/>
      <c r="N45" s="339" t="s">
        <v>132</v>
      </c>
      <c r="O45" s="340"/>
      <c r="P45" s="340"/>
      <c r="Q45" s="341">
        <f>T10*10%</f>
        <v>0</v>
      </c>
      <c r="R45" s="342"/>
      <c r="S45" s="74"/>
      <c r="T45" s="345" t="s">
        <v>92</v>
      </c>
      <c r="U45" s="346"/>
      <c r="V45" s="347">
        <f t="shared" si="3"/>
        <v>90000</v>
      </c>
      <c r="W45" s="348"/>
      <c r="X45" s="106">
        <v>0.2</v>
      </c>
      <c r="AF45" s="103">
        <f t="shared" si="0"/>
        <v>37</v>
      </c>
      <c r="AG45" s="104">
        <v>10.4</v>
      </c>
      <c r="AH45" s="104">
        <v>5.5</v>
      </c>
      <c r="AI45" s="168">
        <v>973</v>
      </c>
      <c r="AJ45" s="168">
        <v>515</v>
      </c>
      <c r="AK45" s="100">
        <v>285</v>
      </c>
      <c r="AL45" s="100">
        <v>326</v>
      </c>
      <c r="AM45" s="104">
        <v>46.4</v>
      </c>
      <c r="AN45" s="104">
        <v>61.4</v>
      </c>
      <c r="AO45" s="93"/>
      <c r="AP45" s="103">
        <f t="shared" si="1"/>
        <v>37</v>
      </c>
      <c r="AQ45" s="104">
        <v>11.2</v>
      </c>
      <c r="AR45" s="104">
        <v>5.9</v>
      </c>
      <c r="AS45" s="167">
        <v>1046</v>
      </c>
      <c r="AT45" s="167">
        <v>554</v>
      </c>
      <c r="AU45" s="100">
        <v>309</v>
      </c>
      <c r="AV45" s="100">
        <v>352</v>
      </c>
      <c r="AW45" s="104">
        <v>60.5</v>
      </c>
      <c r="AX45" s="104">
        <v>80.900000000000006</v>
      </c>
    </row>
    <row r="46" spans="13:50" ht="25.5" thickTop="1" thickBot="1">
      <c r="M46" s="181"/>
      <c r="N46" s="339" t="s">
        <v>133</v>
      </c>
      <c r="O46" s="340"/>
      <c r="P46" s="340"/>
      <c r="Q46" s="341">
        <f>T10</f>
        <v>0</v>
      </c>
      <c r="R46" s="342"/>
      <c r="S46" s="74"/>
      <c r="T46" s="345" t="s">
        <v>93</v>
      </c>
      <c r="U46" s="346"/>
      <c r="V46" s="347">
        <f t="shared" si="3"/>
        <v>60000</v>
      </c>
      <c r="W46" s="348"/>
      <c r="X46" s="106">
        <v>0.1</v>
      </c>
      <c r="AF46" s="103">
        <f t="shared" si="0"/>
        <v>38</v>
      </c>
      <c r="AG46" s="104">
        <v>10.4</v>
      </c>
      <c r="AH46" s="104">
        <v>5.5</v>
      </c>
      <c r="AI46" s="168">
        <v>973</v>
      </c>
      <c r="AJ46" s="168">
        <v>515</v>
      </c>
      <c r="AK46" s="100">
        <v>285</v>
      </c>
      <c r="AL46" s="100">
        <v>326</v>
      </c>
      <c r="AM46" s="104">
        <v>46.4</v>
      </c>
      <c r="AN46" s="104">
        <v>61.4</v>
      </c>
      <c r="AO46" s="93"/>
      <c r="AP46" s="103">
        <f t="shared" si="1"/>
        <v>38</v>
      </c>
      <c r="AQ46" s="104">
        <v>11.2</v>
      </c>
      <c r="AR46" s="104">
        <v>5.9</v>
      </c>
      <c r="AS46" s="167">
        <v>1046</v>
      </c>
      <c r="AT46" s="167">
        <v>554</v>
      </c>
      <c r="AU46" s="100">
        <v>309</v>
      </c>
      <c r="AV46" s="100">
        <v>352</v>
      </c>
      <c r="AW46" s="104">
        <v>60.5</v>
      </c>
      <c r="AX46" s="104">
        <v>80.900000000000006</v>
      </c>
    </row>
    <row r="47" spans="13:50" ht="25.5" thickTop="1" thickBot="1">
      <c r="M47" s="181"/>
      <c r="N47" s="360" t="s">
        <v>134</v>
      </c>
      <c r="O47" s="361"/>
      <c r="P47" s="361"/>
      <c r="Q47" s="362">
        <f>T10</f>
        <v>0</v>
      </c>
      <c r="R47" s="363"/>
      <c r="S47" s="74"/>
      <c r="T47" s="345" t="s">
        <v>94</v>
      </c>
      <c r="U47" s="346"/>
      <c r="V47" s="347">
        <f t="shared" si="3"/>
        <v>30000</v>
      </c>
      <c r="W47" s="348"/>
      <c r="X47" s="106">
        <v>0.05</v>
      </c>
      <c r="AF47" s="103">
        <f t="shared" si="0"/>
        <v>39</v>
      </c>
      <c r="AG47" s="104">
        <v>10.4</v>
      </c>
      <c r="AH47" s="104">
        <v>5.5</v>
      </c>
      <c r="AI47" s="168">
        <v>973</v>
      </c>
      <c r="AJ47" s="168">
        <v>515</v>
      </c>
      <c r="AK47" s="100">
        <v>285</v>
      </c>
      <c r="AL47" s="100">
        <v>326</v>
      </c>
      <c r="AM47" s="104">
        <v>46.4</v>
      </c>
      <c r="AN47" s="104">
        <v>61.4</v>
      </c>
      <c r="AO47" s="93"/>
      <c r="AP47" s="103">
        <f t="shared" si="1"/>
        <v>39</v>
      </c>
      <c r="AQ47" s="104">
        <v>11.2</v>
      </c>
      <c r="AR47" s="104">
        <v>5.9</v>
      </c>
      <c r="AS47" s="167">
        <v>1046</v>
      </c>
      <c r="AT47" s="167">
        <v>554</v>
      </c>
      <c r="AU47" s="100">
        <v>309</v>
      </c>
      <c r="AV47" s="100">
        <v>352</v>
      </c>
      <c r="AW47" s="104">
        <v>60.5</v>
      </c>
      <c r="AX47" s="104">
        <v>80.900000000000006</v>
      </c>
    </row>
    <row r="48" spans="13:50" ht="25.5" thickTop="1" thickBot="1">
      <c r="M48" s="181"/>
      <c r="N48" s="355" t="s">
        <v>108</v>
      </c>
      <c r="O48" s="356"/>
      <c r="P48" s="356"/>
      <c r="Q48" s="356"/>
      <c r="R48" s="356"/>
      <c r="S48" s="357"/>
      <c r="T48" s="345" t="s">
        <v>95</v>
      </c>
      <c r="U48" s="346"/>
      <c r="V48" s="353">
        <f t="shared" si="3"/>
        <v>15000</v>
      </c>
      <c r="W48" s="354"/>
      <c r="AF48" s="103">
        <f t="shared" si="0"/>
        <v>40</v>
      </c>
      <c r="AG48" s="104">
        <v>10.4</v>
      </c>
      <c r="AH48" s="104">
        <v>5.5</v>
      </c>
      <c r="AI48" s="168">
        <v>973</v>
      </c>
      <c r="AJ48" s="168">
        <v>515</v>
      </c>
      <c r="AK48" s="100">
        <v>285</v>
      </c>
      <c r="AL48" s="100">
        <v>326</v>
      </c>
      <c r="AM48" s="104">
        <v>46.4</v>
      </c>
      <c r="AN48" s="104">
        <v>61.4</v>
      </c>
      <c r="AO48" s="93"/>
      <c r="AP48" s="103">
        <f t="shared" si="1"/>
        <v>40</v>
      </c>
      <c r="AQ48" s="104">
        <v>11.2</v>
      </c>
      <c r="AR48" s="104">
        <v>5.9</v>
      </c>
      <c r="AS48" s="167">
        <v>1046</v>
      </c>
      <c r="AT48" s="167">
        <v>554</v>
      </c>
      <c r="AU48" s="100">
        <v>309</v>
      </c>
      <c r="AV48" s="100">
        <v>352</v>
      </c>
      <c r="AW48" s="104">
        <v>60.5</v>
      </c>
      <c r="AX48" s="104">
        <v>80.900000000000006</v>
      </c>
    </row>
    <row r="49" spans="13:50" ht="18.75">
      <c r="M49" s="1"/>
      <c r="N49" s="356"/>
      <c r="O49" s="356"/>
      <c r="P49" s="356"/>
      <c r="Q49" s="356"/>
      <c r="R49" s="356"/>
      <c r="S49" s="357"/>
      <c r="T49" s="34"/>
      <c r="U49" s="34"/>
      <c r="V49" s="34"/>
      <c r="W49" s="34"/>
      <c r="AF49" s="103">
        <f t="shared" si="0"/>
        <v>41</v>
      </c>
      <c r="AG49" s="104">
        <v>15.2</v>
      </c>
      <c r="AH49" s="104">
        <v>7.5</v>
      </c>
      <c r="AI49" s="168">
        <v>1359</v>
      </c>
      <c r="AJ49" s="168">
        <v>676</v>
      </c>
      <c r="AK49" s="100">
        <v>412</v>
      </c>
      <c r="AL49" s="100">
        <v>356</v>
      </c>
      <c r="AM49" s="104">
        <v>71.7</v>
      </c>
      <c r="AN49" s="104">
        <v>100.6</v>
      </c>
      <c r="AO49" s="93"/>
      <c r="AP49" s="103">
        <f t="shared" si="1"/>
        <v>41</v>
      </c>
      <c r="AQ49" s="104">
        <v>16.3</v>
      </c>
      <c r="AR49" s="104">
        <v>8.1</v>
      </c>
      <c r="AS49" s="167">
        <v>1461</v>
      </c>
      <c r="AT49" s="167">
        <v>727</v>
      </c>
      <c r="AU49" s="100">
        <v>446</v>
      </c>
      <c r="AV49" s="100">
        <v>385</v>
      </c>
      <c r="AW49" s="104">
        <v>95.1</v>
      </c>
      <c r="AX49" s="104">
        <v>132.9</v>
      </c>
    </row>
    <row r="50" spans="13:50" ht="18.75">
      <c r="M50" s="1"/>
      <c r="N50" s="358"/>
      <c r="O50" s="358"/>
      <c r="P50" s="358"/>
      <c r="Q50" s="358"/>
      <c r="R50" s="358"/>
      <c r="S50" s="359"/>
      <c r="T50" s="180"/>
      <c r="U50" s="180"/>
      <c r="V50" s="30"/>
      <c r="W50" s="30"/>
      <c r="AF50" s="103">
        <f t="shared" si="0"/>
        <v>42</v>
      </c>
      <c r="AG50" s="104">
        <v>15.2</v>
      </c>
      <c r="AH50" s="104">
        <v>7.5</v>
      </c>
      <c r="AI50" s="168">
        <v>1359</v>
      </c>
      <c r="AJ50" s="168">
        <v>676</v>
      </c>
      <c r="AK50" s="100">
        <v>412</v>
      </c>
      <c r="AL50" s="100">
        <v>356</v>
      </c>
      <c r="AM50" s="104">
        <v>71.7</v>
      </c>
      <c r="AN50" s="104">
        <v>100.6</v>
      </c>
      <c r="AO50" s="93"/>
      <c r="AP50" s="103">
        <f t="shared" si="1"/>
        <v>42</v>
      </c>
      <c r="AQ50" s="104">
        <v>16.3</v>
      </c>
      <c r="AR50" s="104">
        <v>8.1</v>
      </c>
      <c r="AS50" s="167">
        <v>1461</v>
      </c>
      <c r="AT50" s="167">
        <v>727</v>
      </c>
      <c r="AU50" s="100">
        <v>446</v>
      </c>
      <c r="AV50" s="100">
        <v>385</v>
      </c>
      <c r="AW50" s="104">
        <v>95.1</v>
      </c>
      <c r="AX50" s="104">
        <v>132.9</v>
      </c>
    </row>
    <row r="51" spans="13:50" ht="141" customHeight="1">
      <c r="M51" s="34"/>
      <c r="N51" s="358"/>
      <c r="O51" s="358"/>
      <c r="P51" s="358"/>
      <c r="Q51" s="358"/>
      <c r="R51" s="358"/>
      <c r="S51" s="359"/>
      <c r="AF51" s="103">
        <f t="shared" si="0"/>
        <v>43</v>
      </c>
      <c r="AG51" s="104">
        <v>15.2</v>
      </c>
      <c r="AH51" s="104">
        <v>7.5</v>
      </c>
      <c r="AI51" s="168">
        <v>1359</v>
      </c>
      <c r="AJ51" s="168">
        <v>676</v>
      </c>
      <c r="AK51" s="100">
        <v>412</v>
      </c>
      <c r="AL51" s="100">
        <v>356</v>
      </c>
      <c r="AM51" s="104">
        <v>71.7</v>
      </c>
      <c r="AN51" s="104">
        <v>100.6</v>
      </c>
      <c r="AO51" s="93"/>
      <c r="AP51" s="103">
        <f t="shared" si="1"/>
        <v>43</v>
      </c>
      <c r="AQ51" s="104">
        <v>16.3</v>
      </c>
      <c r="AR51" s="104">
        <v>8.1</v>
      </c>
      <c r="AS51" s="167">
        <v>1461</v>
      </c>
      <c r="AT51" s="167">
        <v>727</v>
      </c>
      <c r="AU51" s="100">
        <v>446</v>
      </c>
      <c r="AV51" s="100">
        <v>385</v>
      </c>
      <c r="AW51" s="104">
        <v>95.1</v>
      </c>
      <c r="AX51" s="104">
        <v>132.9</v>
      </c>
    </row>
    <row r="52" spans="13:50">
      <c r="M52" s="34"/>
      <c r="N52" s="34"/>
      <c r="O52" s="34"/>
      <c r="P52" s="34"/>
      <c r="Q52" s="34"/>
      <c r="R52" s="34"/>
      <c r="S52" s="34"/>
      <c r="AF52" s="103">
        <f t="shared" si="0"/>
        <v>44</v>
      </c>
      <c r="AG52" s="104">
        <v>15.2</v>
      </c>
      <c r="AH52" s="104">
        <v>7.5</v>
      </c>
      <c r="AI52" s="168">
        <v>1359</v>
      </c>
      <c r="AJ52" s="168">
        <v>676</v>
      </c>
      <c r="AK52" s="100">
        <v>412</v>
      </c>
      <c r="AL52" s="100">
        <v>356</v>
      </c>
      <c r="AM52" s="104">
        <v>71.7</v>
      </c>
      <c r="AN52" s="104">
        <v>100.6</v>
      </c>
      <c r="AO52" s="93"/>
      <c r="AP52" s="103">
        <f t="shared" si="1"/>
        <v>44</v>
      </c>
      <c r="AQ52" s="104">
        <v>16.3</v>
      </c>
      <c r="AR52" s="104">
        <v>8.1</v>
      </c>
      <c r="AS52" s="167">
        <v>1461</v>
      </c>
      <c r="AT52" s="167">
        <v>727</v>
      </c>
      <c r="AU52" s="100">
        <v>446</v>
      </c>
      <c r="AV52" s="100">
        <v>385</v>
      </c>
      <c r="AW52" s="104">
        <v>95.1</v>
      </c>
      <c r="AX52" s="104">
        <v>132.9</v>
      </c>
    </row>
    <row r="53" spans="13:50" ht="20.25">
      <c r="M53" s="182"/>
      <c r="N53" s="180"/>
      <c r="O53" s="180"/>
      <c r="P53" s="180"/>
      <c r="Q53" s="180"/>
      <c r="R53" s="180"/>
      <c r="S53" s="180"/>
      <c r="AF53" s="103">
        <f t="shared" si="0"/>
        <v>45</v>
      </c>
      <c r="AG53" s="104">
        <v>15.2</v>
      </c>
      <c r="AH53" s="104">
        <v>7.5</v>
      </c>
      <c r="AI53" s="168">
        <v>1359</v>
      </c>
      <c r="AJ53" s="168">
        <v>676</v>
      </c>
      <c r="AK53" s="100">
        <v>412</v>
      </c>
      <c r="AL53" s="100">
        <v>356</v>
      </c>
      <c r="AM53" s="104">
        <v>71.7</v>
      </c>
      <c r="AN53" s="104">
        <v>100.6</v>
      </c>
      <c r="AO53" s="93"/>
      <c r="AP53" s="103">
        <f t="shared" si="1"/>
        <v>45</v>
      </c>
      <c r="AQ53" s="104">
        <v>16.3</v>
      </c>
      <c r="AR53" s="104">
        <v>8.1</v>
      </c>
      <c r="AS53" s="167">
        <v>1461</v>
      </c>
      <c r="AT53" s="167">
        <v>727</v>
      </c>
      <c r="AU53" s="100">
        <v>446</v>
      </c>
      <c r="AV53" s="100">
        <v>385</v>
      </c>
      <c r="AW53" s="104">
        <v>95.1</v>
      </c>
      <c r="AX53" s="104">
        <v>132.9</v>
      </c>
    </row>
    <row r="54" spans="13:50">
      <c r="AF54" s="103">
        <f t="shared" si="0"/>
        <v>46</v>
      </c>
      <c r="AG54" s="104">
        <v>20.6</v>
      </c>
      <c r="AH54" s="104">
        <v>11.3</v>
      </c>
      <c r="AI54" s="168">
        <v>1954</v>
      </c>
      <c r="AJ54" s="168">
        <v>960</v>
      </c>
      <c r="AK54" s="100">
        <v>495</v>
      </c>
      <c r="AL54" s="100">
        <v>399</v>
      </c>
      <c r="AM54" s="104">
        <v>113.1</v>
      </c>
      <c r="AN54" s="104">
        <v>138.4</v>
      </c>
      <c r="AO54" s="93"/>
      <c r="AP54" s="103">
        <f t="shared" si="1"/>
        <v>46</v>
      </c>
      <c r="AQ54" s="104">
        <v>22.2</v>
      </c>
      <c r="AR54" s="104">
        <v>12.2</v>
      </c>
      <c r="AS54" s="167">
        <v>2101</v>
      </c>
      <c r="AT54" s="167">
        <v>1032</v>
      </c>
      <c r="AU54" s="100">
        <v>536</v>
      </c>
      <c r="AV54" s="100">
        <v>432</v>
      </c>
      <c r="AW54" s="104">
        <v>149.4</v>
      </c>
      <c r="AX54" s="104">
        <v>184</v>
      </c>
    </row>
    <row r="55" spans="13:50">
      <c r="AF55" s="103">
        <f t="shared" si="0"/>
        <v>47</v>
      </c>
      <c r="AG55" s="104">
        <v>20.6</v>
      </c>
      <c r="AH55" s="104">
        <v>11.3</v>
      </c>
      <c r="AI55" s="168">
        <v>1954</v>
      </c>
      <c r="AJ55" s="168">
        <v>960</v>
      </c>
      <c r="AK55" s="100">
        <v>495</v>
      </c>
      <c r="AL55" s="100">
        <v>399</v>
      </c>
      <c r="AM55" s="104">
        <v>113.1</v>
      </c>
      <c r="AN55" s="104">
        <v>138.4</v>
      </c>
      <c r="AO55" s="93"/>
      <c r="AP55" s="103">
        <f t="shared" si="1"/>
        <v>47</v>
      </c>
      <c r="AQ55" s="104">
        <v>22.2</v>
      </c>
      <c r="AR55" s="104">
        <v>12.2</v>
      </c>
      <c r="AS55" s="167">
        <v>2101</v>
      </c>
      <c r="AT55" s="167">
        <v>1032</v>
      </c>
      <c r="AU55" s="100">
        <v>536</v>
      </c>
      <c r="AV55" s="100">
        <v>432</v>
      </c>
      <c r="AW55" s="104">
        <v>149.4</v>
      </c>
      <c r="AX55" s="104">
        <v>184</v>
      </c>
    </row>
    <row r="56" spans="13:50">
      <c r="AF56" s="103">
        <f t="shared" si="0"/>
        <v>48</v>
      </c>
      <c r="AG56" s="104">
        <v>20.6</v>
      </c>
      <c r="AH56" s="104">
        <v>11.3</v>
      </c>
      <c r="AI56" s="168">
        <v>1954</v>
      </c>
      <c r="AJ56" s="168">
        <v>960</v>
      </c>
      <c r="AK56" s="100">
        <v>495</v>
      </c>
      <c r="AL56" s="100">
        <v>399</v>
      </c>
      <c r="AM56" s="104">
        <v>113.1</v>
      </c>
      <c r="AN56" s="104">
        <v>138.4</v>
      </c>
      <c r="AO56" s="93"/>
      <c r="AP56" s="103">
        <f t="shared" si="1"/>
        <v>48</v>
      </c>
      <c r="AQ56" s="104">
        <v>22.2</v>
      </c>
      <c r="AR56" s="104">
        <v>12.2</v>
      </c>
      <c r="AS56" s="167">
        <v>2101</v>
      </c>
      <c r="AT56" s="167">
        <v>1032</v>
      </c>
      <c r="AU56" s="100">
        <v>536</v>
      </c>
      <c r="AV56" s="100">
        <v>432</v>
      </c>
      <c r="AW56" s="104">
        <v>149.4</v>
      </c>
      <c r="AX56" s="104">
        <v>184</v>
      </c>
    </row>
    <row r="57" spans="13:50">
      <c r="AF57" s="103">
        <f t="shared" si="0"/>
        <v>49</v>
      </c>
      <c r="AG57" s="104">
        <v>20.6</v>
      </c>
      <c r="AH57" s="104">
        <v>11.3</v>
      </c>
      <c r="AI57" s="168">
        <v>1954</v>
      </c>
      <c r="AJ57" s="168">
        <v>960</v>
      </c>
      <c r="AK57" s="100">
        <v>495</v>
      </c>
      <c r="AL57" s="100">
        <v>399</v>
      </c>
      <c r="AM57" s="104">
        <v>113.1</v>
      </c>
      <c r="AN57" s="104">
        <v>138.4</v>
      </c>
      <c r="AO57" s="93"/>
      <c r="AP57" s="103">
        <f t="shared" si="1"/>
        <v>49</v>
      </c>
      <c r="AQ57" s="104">
        <v>22.2</v>
      </c>
      <c r="AR57" s="104">
        <v>12.2</v>
      </c>
      <c r="AS57" s="167">
        <v>2101</v>
      </c>
      <c r="AT57" s="167">
        <v>1032</v>
      </c>
      <c r="AU57" s="100">
        <v>536</v>
      </c>
      <c r="AV57" s="100">
        <v>432</v>
      </c>
      <c r="AW57" s="104">
        <v>149.4</v>
      </c>
      <c r="AX57" s="104">
        <v>184</v>
      </c>
    </row>
    <row r="58" spans="13:50">
      <c r="AF58" s="103">
        <f t="shared" si="0"/>
        <v>50</v>
      </c>
      <c r="AG58" s="104">
        <v>20.6</v>
      </c>
      <c r="AH58" s="104">
        <v>11.3</v>
      </c>
      <c r="AI58" s="168">
        <v>1954</v>
      </c>
      <c r="AJ58" s="168">
        <v>960</v>
      </c>
      <c r="AK58" s="100">
        <v>495</v>
      </c>
      <c r="AL58" s="100">
        <v>399</v>
      </c>
      <c r="AM58" s="104">
        <v>113.1</v>
      </c>
      <c r="AN58" s="104">
        <v>138.4</v>
      </c>
      <c r="AO58" s="93"/>
      <c r="AP58" s="103">
        <f t="shared" si="1"/>
        <v>50</v>
      </c>
      <c r="AQ58" s="104">
        <v>22.2</v>
      </c>
      <c r="AR58" s="104">
        <v>12.2</v>
      </c>
      <c r="AS58" s="167">
        <v>2101</v>
      </c>
      <c r="AT58" s="167">
        <v>1032</v>
      </c>
      <c r="AU58" s="100">
        <v>536</v>
      </c>
      <c r="AV58" s="100">
        <v>432</v>
      </c>
      <c r="AW58" s="104">
        <v>149.4</v>
      </c>
      <c r="AX58" s="104">
        <v>184</v>
      </c>
    </row>
    <row r="59" spans="13:50">
      <c r="AF59" s="103">
        <f t="shared" si="0"/>
        <v>51</v>
      </c>
      <c r="AG59" s="104">
        <v>29.2</v>
      </c>
      <c r="AH59" s="104">
        <v>17.2</v>
      </c>
      <c r="AI59" s="168">
        <v>2679</v>
      </c>
      <c r="AJ59" s="168">
        <v>1388</v>
      </c>
      <c r="AK59" s="100">
        <v>549</v>
      </c>
      <c r="AL59" s="100">
        <v>428</v>
      </c>
      <c r="AM59" s="104">
        <v>163.6</v>
      </c>
      <c r="AN59" s="104">
        <v>186</v>
      </c>
      <c r="AO59" s="93"/>
      <c r="AP59" s="103">
        <f t="shared" si="1"/>
        <v>51</v>
      </c>
      <c r="AQ59" s="104">
        <v>31.4</v>
      </c>
      <c r="AR59" s="104">
        <v>18.5</v>
      </c>
      <c r="AS59" s="167">
        <v>2881</v>
      </c>
      <c r="AT59" s="167">
        <v>1493</v>
      </c>
      <c r="AU59" s="100">
        <v>594</v>
      </c>
      <c r="AV59" s="100">
        <v>463.99999999999994</v>
      </c>
      <c r="AW59" s="104">
        <v>216.8</v>
      </c>
      <c r="AX59" s="104">
        <v>243</v>
      </c>
    </row>
    <row r="60" spans="13:50">
      <c r="AF60" s="103">
        <f t="shared" si="0"/>
        <v>52</v>
      </c>
      <c r="AG60" s="104">
        <v>29.2</v>
      </c>
      <c r="AH60" s="104">
        <v>17.2</v>
      </c>
      <c r="AI60" s="168">
        <v>2679</v>
      </c>
      <c r="AJ60" s="168">
        <v>1388</v>
      </c>
      <c r="AK60" s="100">
        <v>549</v>
      </c>
      <c r="AL60" s="100">
        <v>428</v>
      </c>
      <c r="AM60" s="104">
        <v>163.6</v>
      </c>
      <c r="AN60" s="104">
        <v>186</v>
      </c>
      <c r="AO60" s="93"/>
      <c r="AP60" s="103">
        <f t="shared" si="1"/>
        <v>52</v>
      </c>
      <c r="AQ60" s="104">
        <v>31.4</v>
      </c>
      <c r="AR60" s="104">
        <v>18.5</v>
      </c>
      <c r="AS60" s="167">
        <v>2881</v>
      </c>
      <c r="AT60" s="167">
        <v>1493</v>
      </c>
      <c r="AU60" s="100">
        <v>594</v>
      </c>
      <c r="AV60" s="100">
        <v>463.99999999999994</v>
      </c>
      <c r="AW60" s="104">
        <v>216.8</v>
      </c>
      <c r="AX60" s="104">
        <v>243</v>
      </c>
    </row>
    <row r="61" spans="13:50">
      <c r="AF61" s="103">
        <f t="shared" si="0"/>
        <v>53</v>
      </c>
      <c r="AG61" s="104">
        <v>29.2</v>
      </c>
      <c r="AH61" s="104">
        <v>17.2</v>
      </c>
      <c r="AI61" s="168">
        <v>2679</v>
      </c>
      <c r="AJ61" s="168">
        <v>1388</v>
      </c>
      <c r="AK61" s="100">
        <v>549</v>
      </c>
      <c r="AL61" s="100">
        <v>428</v>
      </c>
      <c r="AM61" s="104">
        <v>163.6</v>
      </c>
      <c r="AN61" s="104">
        <v>186</v>
      </c>
      <c r="AO61" s="93"/>
      <c r="AP61" s="103">
        <f t="shared" si="1"/>
        <v>53</v>
      </c>
      <c r="AQ61" s="104">
        <v>31.4</v>
      </c>
      <c r="AR61" s="104">
        <v>18.5</v>
      </c>
      <c r="AS61" s="167">
        <v>2881</v>
      </c>
      <c r="AT61" s="167">
        <v>1493</v>
      </c>
      <c r="AU61" s="100">
        <v>594</v>
      </c>
      <c r="AV61" s="100">
        <v>463.99999999999994</v>
      </c>
      <c r="AW61" s="104">
        <v>216.8</v>
      </c>
      <c r="AX61" s="104">
        <v>243</v>
      </c>
    </row>
    <row r="62" spans="13:50">
      <c r="AF62" s="103">
        <f t="shared" si="0"/>
        <v>54</v>
      </c>
      <c r="AG62" s="104">
        <v>29.2</v>
      </c>
      <c r="AH62" s="104">
        <v>17.2</v>
      </c>
      <c r="AI62" s="168">
        <v>2679</v>
      </c>
      <c r="AJ62" s="168">
        <v>1388</v>
      </c>
      <c r="AK62" s="100">
        <v>549</v>
      </c>
      <c r="AL62" s="100">
        <v>428</v>
      </c>
      <c r="AM62" s="104">
        <v>163.6</v>
      </c>
      <c r="AN62" s="104">
        <v>186</v>
      </c>
      <c r="AO62" s="93"/>
      <c r="AP62" s="103">
        <f t="shared" si="1"/>
        <v>54</v>
      </c>
      <c r="AQ62" s="104">
        <v>31.4</v>
      </c>
      <c r="AR62" s="104">
        <v>18.5</v>
      </c>
      <c r="AS62" s="167">
        <v>2881</v>
      </c>
      <c r="AT62" s="167">
        <v>1493</v>
      </c>
      <c r="AU62" s="100">
        <v>594</v>
      </c>
      <c r="AV62" s="100">
        <v>463.99999999999994</v>
      </c>
      <c r="AW62" s="104">
        <v>216.8</v>
      </c>
      <c r="AX62" s="104">
        <v>243</v>
      </c>
    </row>
    <row r="63" spans="13:50">
      <c r="AF63" s="103">
        <f t="shared" si="0"/>
        <v>55</v>
      </c>
      <c r="AG63" s="104">
        <v>29.2</v>
      </c>
      <c r="AH63" s="104">
        <v>17.2</v>
      </c>
      <c r="AI63" s="168">
        <v>2679</v>
      </c>
      <c r="AJ63" s="168">
        <v>1388</v>
      </c>
      <c r="AK63" s="100">
        <v>549</v>
      </c>
      <c r="AL63" s="100">
        <v>428</v>
      </c>
      <c r="AM63" s="104">
        <v>163.6</v>
      </c>
      <c r="AN63" s="104">
        <v>186</v>
      </c>
      <c r="AO63" s="93"/>
      <c r="AP63" s="103">
        <f t="shared" si="1"/>
        <v>55</v>
      </c>
      <c r="AQ63" s="104">
        <v>31.4</v>
      </c>
      <c r="AR63" s="104">
        <v>18.5</v>
      </c>
      <c r="AS63" s="167">
        <v>2881</v>
      </c>
      <c r="AT63" s="167">
        <v>1493</v>
      </c>
      <c r="AU63" s="100">
        <v>594</v>
      </c>
      <c r="AV63" s="100">
        <v>463.99999999999994</v>
      </c>
      <c r="AW63" s="104">
        <v>216.8</v>
      </c>
      <c r="AX63" s="104">
        <v>243</v>
      </c>
    </row>
    <row r="64" spans="13:50">
      <c r="AF64" s="103">
        <f t="shared" si="0"/>
        <v>56</v>
      </c>
      <c r="AG64" s="104">
        <v>41.9</v>
      </c>
      <c r="AH64" s="104">
        <v>26</v>
      </c>
      <c r="AI64" s="168">
        <v>3692</v>
      </c>
      <c r="AJ64" s="168">
        <v>2022</v>
      </c>
      <c r="AK64" s="100">
        <v>607</v>
      </c>
      <c r="AL64" s="100">
        <v>463</v>
      </c>
      <c r="AM64" s="104">
        <v>240.4</v>
      </c>
      <c r="AN64" s="104">
        <v>271.89999999999998</v>
      </c>
      <c r="AO64" s="93"/>
      <c r="AP64" s="103">
        <f t="shared" si="1"/>
        <v>56</v>
      </c>
      <c r="AQ64" s="104">
        <v>45</v>
      </c>
      <c r="AR64" s="104">
        <v>28</v>
      </c>
      <c r="AS64" s="167">
        <v>3970</v>
      </c>
      <c r="AT64" s="167">
        <v>2174</v>
      </c>
      <c r="AU64" s="100">
        <v>657</v>
      </c>
      <c r="AV64" s="100">
        <v>501</v>
      </c>
      <c r="AW64" s="104">
        <v>316.7</v>
      </c>
      <c r="AX64" s="104">
        <v>346</v>
      </c>
    </row>
    <row r="65" spans="32:50">
      <c r="AF65" s="103">
        <f t="shared" si="0"/>
        <v>57</v>
      </c>
      <c r="AG65" s="104">
        <v>41.9</v>
      </c>
      <c r="AH65" s="104">
        <v>26</v>
      </c>
      <c r="AI65" s="168">
        <v>3692</v>
      </c>
      <c r="AJ65" s="168">
        <v>2022</v>
      </c>
      <c r="AK65" s="100">
        <v>607</v>
      </c>
      <c r="AL65" s="100">
        <v>463</v>
      </c>
      <c r="AM65" s="104">
        <v>240.4</v>
      </c>
      <c r="AN65" s="104">
        <v>271.89999999999998</v>
      </c>
      <c r="AO65" s="93"/>
      <c r="AP65" s="103">
        <f t="shared" si="1"/>
        <v>57</v>
      </c>
      <c r="AQ65" s="104">
        <v>45</v>
      </c>
      <c r="AR65" s="104">
        <v>28</v>
      </c>
      <c r="AS65" s="167">
        <v>3970</v>
      </c>
      <c r="AT65" s="167">
        <v>2174</v>
      </c>
      <c r="AU65" s="100">
        <v>657</v>
      </c>
      <c r="AV65" s="100">
        <v>501</v>
      </c>
      <c r="AW65" s="104">
        <v>316.7</v>
      </c>
      <c r="AX65" s="104">
        <v>346</v>
      </c>
    </row>
    <row r="66" spans="32:50">
      <c r="AF66" s="103">
        <f t="shared" si="0"/>
        <v>58</v>
      </c>
      <c r="AG66" s="104">
        <v>41.9</v>
      </c>
      <c r="AH66" s="104">
        <v>26</v>
      </c>
      <c r="AI66" s="168">
        <v>3692</v>
      </c>
      <c r="AJ66" s="168">
        <v>2022</v>
      </c>
      <c r="AK66" s="100">
        <v>607</v>
      </c>
      <c r="AL66" s="100">
        <v>463</v>
      </c>
      <c r="AM66" s="104">
        <v>240.4</v>
      </c>
      <c r="AN66" s="104">
        <v>271.89999999999998</v>
      </c>
      <c r="AO66" s="93"/>
      <c r="AP66" s="103">
        <f t="shared" si="1"/>
        <v>58</v>
      </c>
      <c r="AQ66" s="104">
        <v>45</v>
      </c>
      <c r="AR66" s="104">
        <v>28</v>
      </c>
      <c r="AS66" s="167">
        <v>3970</v>
      </c>
      <c r="AT66" s="167">
        <v>2174</v>
      </c>
      <c r="AU66" s="100">
        <v>657</v>
      </c>
      <c r="AV66" s="100">
        <v>501</v>
      </c>
      <c r="AW66" s="104">
        <v>316.7</v>
      </c>
      <c r="AX66" s="104">
        <v>346</v>
      </c>
    </row>
    <row r="67" spans="32:50">
      <c r="AF67" s="103">
        <f t="shared" si="0"/>
        <v>59</v>
      </c>
      <c r="AG67" s="104">
        <v>41.9</v>
      </c>
      <c r="AH67" s="104">
        <v>26</v>
      </c>
      <c r="AI67" s="168">
        <v>3692</v>
      </c>
      <c r="AJ67" s="168">
        <v>2022</v>
      </c>
      <c r="AK67" s="100">
        <v>607</v>
      </c>
      <c r="AL67" s="100">
        <v>463</v>
      </c>
      <c r="AM67" s="104">
        <v>240.4</v>
      </c>
      <c r="AN67" s="104">
        <v>271.89999999999998</v>
      </c>
      <c r="AO67" s="93"/>
      <c r="AP67" s="103">
        <f t="shared" si="1"/>
        <v>59</v>
      </c>
      <c r="AQ67" s="104">
        <v>45</v>
      </c>
      <c r="AR67" s="104">
        <v>28</v>
      </c>
      <c r="AS67" s="167">
        <v>3970</v>
      </c>
      <c r="AT67" s="167">
        <v>2174</v>
      </c>
      <c r="AU67" s="100">
        <v>657</v>
      </c>
      <c r="AV67" s="100">
        <v>501</v>
      </c>
      <c r="AW67" s="104">
        <v>316.7</v>
      </c>
      <c r="AX67" s="104">
        <v>346</v>
      </c>
    </row>
    <row r="68" spans="32:50">
      <c r="AF68" s="103">
        <f t="shared" si="0"/>
        <v>60</v>
      </c>
      <c r="AG68" s="104">
        <v>41.9</v>
      </c>
      <c r="AH68" s="104">
        <v>26</v>
      </c>
      <c r="AI68" s="168">
        <v>3692</v>
      </c>
      <c r="AJ68" s="168">
        <v>2022</v>
      </c>
      <c r="AK68" s="100">
        <v>607</v>
      </c>
      <c r="AL68" s="100">
        <v>463</v>
      </c>
      <c r="AM68" s="104">
        <v>240.4</v>
      </c>
      <c r="AN68" s="104">
        <v>271.89999999999998</v>
      </c>
      <c r="AO68" s="93"/>
      <c r="AP68" s="103">
        <f t="shared" si="1"/>
        <v>60</v>
      </c>
      <c r="AQ68" s="104">
        <v>45</v>
      </c>
      <c r="AR68" s="104">
        <v>28</v>
      </c>
      <c r="AS68" s="167">
        <v>3970</v>
      </c>
      <c r="AT68" s="167">
        <v>2174</v>
      </c>
      <c r="AU68" s="100">
        <v>657</v>
      </c>
      <c r="AV68" s="100">
        <v>501</v>
      </c>
      <c r="AW68" s="104">
        <v>316.7</v>
      </c>
      <c r="AX68" s="104">
        <v>346</v>
      </c>
    </row>
    <row r="69" spans="32:50">
      <c r="AF69" s="103">
        <f t="shared" si="0"/>
        <v>61</v>
      </c>
      <c r="AG69" s="104">
        <v>61.8</v>
      </c>
      <c r="AH69" s="104">
        <v>41.5</v>
      </c>
      <c r="AI69" s="168">
        <v>5205</v>
      </c>
      <c r="AJ69" s="168">
        <v>3081</v>
      </c>
      <c r="AK69" s="100">
        <v>687</v>
      </c>
      <c r="AL69" s="100">
        <v>524</v>
      </c>
      <c r="AM69" s="104">
        <v>361.8</v>
      </c>
      <c r="AN69" s="104">
        <v>339.2</v>
      </c>
      <c r="AO69" s="93"/>
      <c r="AP69" s="103">
        <f t="shared" si="1"/>
        <v>61</v>
      </c>
      <c r="AQ69" s="104">
        <v>66.5</v>
      </c>
      <c r="AR69" s="104">
        <v>44.6</v>
      </c>
      <c r="AS69" s="167">
        <v>5597</v>
      </c>
      <c r="AT69" s="167">
        <v>3313</v>
      </c>
      <c r="AU69" s="100">
        <v>743</v>
      </c>
      <c r="AV69" s="100">
        <v>567</v>
      </c>
      <c r="AW69" s="104">
        <v>471.4</v>
      </c>
      <c r="AX69" s="104">
        <v>429.6</v>
      </c>
    </row>
    <row r="70" spans="32:50">
      <c r="AF70" s="103">
        <f t="shared" si="0"/>
        <v>62</v>
      </c>
      <c r="AG70" s="104">
        <v>61.8</v>
      </c>
      <c r="AH70" s="104">
        <v>41.5</v>
      </c>
      <c r="AI70" s="168">
        <v>5205</v>
      </c>
      <c r="AJ70" s="168">
        <v>3081</v>
      </c>
      <c r="AK70" s="100">
        <v>687</v>
      </c>
      <c r="AL70" s="100">
        <v>524</v>
      </c>
      <c r="AM70" s="104">
        <v>361.8</v>
      </c>
      <c r="AN70" s="104">
        <v>339.2</v>
      </c>
      <c r="AO70" s="93"/>
      <c r="AP70" s="103">
        <f t="shared" si="1"/>
        <v>62</v>
      </c>
      <c r="AQ70" s="104">
        <v>66.5</v>
      </c>
      <c r="AR70" s="104">
        <v>44.6</v>
      </c>
      <c r="AS70" s="167">
        <v>5597</v>
      </c>
      <c r="AT70" s="167">
        <v>3313</v>
      </c>
      <c r="AU70" s="100">
        <v>743</v>
      </c>
      <c r="AV70" s="100">
        <v>567</v>
      </c>
      <c r="AW70" s="104">
        <v>471.4</v>
      </c>
      <c r="AX70" s="104">
        <v>429.6</v>
      </c>
    </row>
    <row r="71" spans="32:50">
      <c r="AF71" s="103">
        <f t="shared" si="0"/>
        <v>63</v>
      </c>
      <c r="AG71" s="104">
        <v>61.8</v>
      </c>
      <c r="AH71" s="104">
        <v>41.5</v>
      </c>
      <c r="AI71" s="168">
        <v>5205</v>
      </c>
      <c r="AJ71" s="168">
        <v>3081</v>
      </c>
      <c r="AK71" s="100">
        <v>687</v>
      </c>
      <c r="AL71" s="100">
        <v>524</v>
      </c>
      <c r="AM71" s="104">
        <v>361.8</v>
      </c>
      <c r="AN71" s="104">
        <v>339.2</v>
      </c>
      <c r="AO71" s="93"/>
      <c r="AP71" s="103">
        <f t="shared" si="1"/>
        <v>63</v>
      </c>
      <c r="AQ71" s="104">
        <v>66.5</v>
      </c>
      <c r="AR71" s="104">
        <v>44.6</v>
      </c>
      <c r="AS71" s="167">
        <v>5597</v>
      </c>
      <c r="AT71" s="167">
        <v>3313</v>
      </c>
      <c r="AU71" s="100">
        <v>743</v>
      </c>
      <c r="AV71" s="100">
        <v>567</v>
      </c>
      <c r="AW71" s="104">
        <v>471.4</v>
      </c>
      <c r="AX71" s="104">
        <v>429.6</v>
      </c>
    </row>
    <row r="72" spans="32:50">
      <c r="AF72" s="103">
        <f t="shared" si="0"/>
        <v>64</v>
      </c>
      <c r="AG72" s="104">
        <v>61.8</v>
      </c>
      <c r="AH72" s="104">
        <v>41.5</v>
      </c>
      <c r="AI72" s="168">
        <v>5205</v>
      </c>
      <c r="AJ72" s="168">
        <v>3081</v>
      </c>
      <c r="AK72" s="100">
        <v>687</v>
      </c>
      <c r="AL72" s="100">
        <v>524</v>
      </c>
      <c r="AM72" s="104">
        <v>361.8</v>
      </c>
      <c r="AN72" s="104">
        <v>339.2</v>
      </c>
      <c r="AO72" s="93"/>
      <c r="AP72" s="103">
        <f t="shared" si="1"/>
        <v>64</v>
      </c>
      <c r="AQ72" s="104">
        <v>66.5</v>
      </c>
      <c r="AR72" s="104">
        <v>44.6</v>
      </c>
      <c r="AS72" s="167">
        <v>5597</v>
      </c>
      <c r="AT72" s="167">
        <v>3313</v>
      </c>
      <c r="AU72" s="100">
        <v>743</v>
      </c>
      <c r="AV72" s="100">
        <v>567</v>
      </c>
      <c r="AW72" s="104">
        <v>471.4</v>
      </c>
      <c r="AX72" s="104">
        <v>429.6</v>
      </c>
    </row>
    <row r="73" spans="32:50">
      <c r="AF73" s="103">
        <f t="shared" si="0"/>
        <v>65</v>
      </c>
      <c r="AG73" s="104">
        <v>61.8</v>
      </c>
      <c r="AH73" s="104">
        <v>41.5</v>
      </c>
      <c r="AI73" s="168">
        <v>5205</v>
      </c>
      <c r="AJ73" s="168">
        <v>3081</v>
      </c>
      <c r="AK73" s="100">
        <v>687</v>
      </c>
      <c r="AL73" s="100">
        <v>524</v>
      </c>
      <c r="AM73" s="104">
        <v>361.8</v>
      </c>
      <c r="AN73" s="104">
        <v>339.2</v>
      </c>
      <c r="AO73" s="93"/>
      <c r="AP73" s="103">
        <f t="shared" si="1"/>
        <v>65</v>
      </c>
      <c r="AQ73" s="104">
        <v>66.5</v>
      </c>
      <c r="AR73" s="104">
        <v>44.6</v>
      </c>
      <c r="AS73" s="167">
        <v>5597</v>
      </c>
      <c r="AT73" s="167">
        <v>3313</v>
      </c>
      <c r="AU73" s="100">
        <v>743</v>
      </c>
      <c r="AV73" s="100">
        <v>567</v>
      </c>
      <c r="AW73" s="104">
        <v>471.4</v>
      </c>
      <c r="AX73" s="104">
        <v>429.6</v>
      </c>
    </row>
    <row r="74" spans="32:50">
      <c r="AF74" s="103">
        <f t="shared" si="0"/>
        <v>66</v>
      </c>
      <c r="AG74" s="104">
        <v>96.3</v>
      </c>
      <c r="AH74" s="104">
        <v>70.599999999999994</v>
      </c>
      <c r="AI74" s="168">
        <v>7447</v>
      </c>
      <c r="AJ74" s="168">
        <v>4846</v>
      </c>
      <c r="AK74" s="100"/>
      <c r="AL74" s="100"/>
      <c r="AM74" s="190"/>
      <c r="AN74" s="190"/>
      <c r="AO74" s="93"/>
      <c r="AP74" s="103">
        <f t="shared" si="1"/>
        <v>66</v>
      </c>
      <c r="AQ74" s="104">
        <v>103.6</v>
      </c>
      <c r="AR74" s="104">
        <v>75.900000000000006</v>
      </c>
      <c r="AS74" s="167">
        <v>8008</v>
      </c>
      <c r="AT74" s="167">
        <v>5211</v>
      </c>
      <c r="AU74" s="100">
        <v>913.00000000000011</v>
      </c>
      <c r="AV74" s="100">
        <v>700</v>
      </c>
      <c r="AW74" s="104">
        <v>698.6</v>
      </c>
      <c r="AX74" s="104">
        <v>750.3</v>
      </c>
    </row>
    <row r="75" spans="32:50">
      <c r="AF75" s="103">
        <f t="shared" si="0"/>
        <v>67</v>
      </c>
      <c r="AG75" s="104">
        <v>96.3</v>
      </c>
      <c r="AH75" s="104">
        <v>70.599999999999994</v>
      </c>
      <c r="AI75" s="168">
        <v>7447</v>
      </c>
      <c r="AJ75" s="168">
        <v>4846</v>
      </c>
      <c r="AK75" s="100"/>
      <c r="AL75" s="100"/>
      <c r="AM75" s="190"/>
      <c r="AN75" s="190"/>
      <c r="AO75" s="93"/>
      <c r="AP75" s="103">
        <f t="shared" si="1"/>
        <v>67</v>
      </c>
      <c r="AQ75" s="104">
        <v>103.6</v>
      </c>
      <c r="AR75" s="104">
        <v>75.900000000000006</v>
      </c>
      <c r="AS75" s="167">
        <v>8008</v>
      </c>
      <c r="AT75" s="167">
        <v>5211</v>
      </c>
      <c r="AU75" s="100">
        <v>913.00000000000011</v>
      </c>
      <c r="AV75" s="100">
        <v>700</v>
      </c>
      <c r="AW75" s="104">
        <v>698.6</v>
      </c>
      <c r="AX75" s="104">
        <v>750.3</v>
      </c>
    </row>
    <row r="76" spans="32:50">
      <c r="AF76" s="103">
        <f t="shared" ref="AF76:AF83" si="4">AF75+1</f>
        <v>68</v>
      </c>
      <c r="AG76" s="104">
        <v>96.3</v>
      </c>
      <c r="AH76" s="104">
        <v>70.599999999999994</v>
      </c>
      <c r="AI76" s="168">
        <v>7447</v>
      </c>
      <c r="AJ76" s="168">
        <v>4846</v>
      </c>
      <c r="AK76" s="100"/>
      <c r="AL76" s="100"/>
      <c r="AM76" s="190"/>
      <c r="AN76" s="190"/>
      <c r="AO76" s="93"/>
      <c r="AP76" s="103">
        <f t="shared" ref="AP76:AP83" si="5">AP75+1</f>
        <v>68</v>
      </c>
      <c r="AQ76" s="104">
        <v>103.6</v>
      </c>
      <c r="AR76" s="104">
        <v>75.900000000000006</v>
      </c>
      <c r="AS76" s="167">
        <v>8008</v>
      </c>
      <c r="AT76" s="167">
        <v>5211</v>
      </c>
      <c r="AU76" s="100">
        <v>913.00000000000011</v>
      </c>
      <c r="AV76" s="100">
        <v>700</v>
      </c>
      <c r="AW76" s="104">
        <v>698.6</v>
      </c>
      <c r="AX76" s="104">
        <v>750.3</v>
      </c>
    </row>
    <row r="77" spans="32:50">
      <c r="AF77" s="103">
        <f t="shared" si="4"/>
        <v>69</v>
      </c>
      <c r="AG77" s="104">
        <v>96.3</v>
      </c>
      <c r="AH77" s="104">
        <v>70.599999999999994</v>
      </c>
      <c r="AI77" s="168">
        <v>7447</v>
      </c>
      <c r="AJ77" s="168">
        <v>4846</v>
      </c>
      <c r="AK77" s="100"/>
      <c r="AL77" s="100"/>
      <c r="AM77" s="190"/>
      <c r="AN77" s="190"/>
      <c r="AO77" s="93"/>
      <c r="AP77" s="103">
        <f t="shared" si="5"/>
        <v>69</v>
      </c>
      <c r="AQ77" s="104">
        <v>103.6</v>
      </c>
      <c r="AR77" s="104">
        <v>75.900000000000006</v>
      </c>
      <c r="AS77" s="167">
        <v>8008</v>
      </c>
      <c r="AT77" s="167">
        <v>5211</v>
      </c>
      <c r="AU77" s="100">
        <v>913.00000000000011</v>
      </c>
      <c r="AV77" s="100">
        <v>700</v>
      </c>
      <c r="AW77" s="104">
        <v>698.6</v>
      </c>
      <c r="AX77" s="104">
        <v>750.3</v>
      </c>
    </row>
    <row r="78" spans="32:50">
      <c r="AF78" s="103">
        <f t="shared" si="4"/>
        <v>70</v>
      </c>
      <c r="AG78" s="104">
        <v>96.3</v>
      </c>
      <c r="AH78" s="104">
        <v>70.599999999999994</v>
      </c>
      <c r="AI78" s="168">
        <v>7447</v>
      </c>
      <c r="AJ78" s="168">
        <v>4846</v>
      </c>
      <c r="AK78" s="100"/>
      <c r="AL78" s="100"/>
      <c r="AM78" s="190"/>
      <c r="AN78" s="190"/>
      <c r="AO78" s="93"/>
      <c r="AP78" s="103">
        <f t="shared" si="5"/>
        <v>70</v>
      </c>
      <c r="AQ78" s="104">
        <v>103.6</v>
      </c>
      <c r="AR78" s="104">
        <v>75.900000000000006</v>
      </c>
      <c r="AS78" s="167">
        <v>8008</v>
      </c>
      <c r="AT78" s="167">
        <v>5211</v>
      </c>
      <c r="AU78" s="100">
        <v>913.00000000000011</v>
      </c>
      <c r="AV78" s="100">
        <v>700</v>
      </c>
      <c r="AW78" s="104">
        <v>698.6</v>
      </c>
      <c r="AX78" s="104">
        <v>750.3</v>
      </c>
    </row>
    <row r="79" spans="32:50">
      <c r="AF79" s="103">
        <f t="shared" si="4"/>
        <v>71</v>
      </c>
      <c r="AG79" s="104">
        <v>149.30000000000001</v>
      </c>
      <c r="AH79" s="104">
        <v>122.2</v>
      </c>
      <c r="AI79" s="168">
        <v>10592</v>
      </c>
      <c r="AJ79" s="168">
        <v>7856</v>
      </c>
      <c r="AK79" s="100"/>
      <c r="AL79" s="100"/>
      <c r="AM79" s="190"/>
      <c r="AN79" s="190"/>
      <c r="AO79" s="93"/>
      <c r="AP79" s="103">
        <f t="shared" si="5"/>
        <v>71</v>
      </c>
      <c r="AQ79" s="104">
        <v>160.5</v>
      </c>
      <c r="AR79" s="104">
        <v>131.4</v>
      </c>
      <c r="AS79" s="167">
        <v>11389</v>
      </c>
      <c r="AT79" s="167">
        <v>8447</v>
      </c>
      <c r="AU79" s="100">
        <v>1155</v>
      </c>
      <c r="AV79" s="100">
        <v>892</v>
      </c>
      <c r="AW79" s="104">
        <v>1037.5999999999999</v>
      </c>
      <c r="AX79" s="104">
        <v>1190.5999999999999</v>
      </c>
    </row>
    <row r="80" spans="32:50">
      <c r="AF80" s="103">
        <f t="shared" si="4"/>
        <v>72</v>
      </c>
      <c r="AG80" s="104">
        <v>149.30000000000001</v>
      </c>
      <c r="AH80" s="104">
        <v>122.2</v>
      </c>
      <c r="AI80" s="168">
        <v>10592</v>
      </c>
      <c r="AJ80" s="168">
        <v>7856</v>
      </c>
      <c r="AK80" s="100"/>
      <c r="AL80" s="100"/>
      <c r="AM80" s="190"/>
      <c r="AN80" s="190"/>
      <c r="AO80" s="93"/>
      <c r="AP80" s="103">
        <f t="shared" si="5"/>
        <v>72</v>
      </c>
      <c r="AQ80" s="104">
        <v>160.5</v>
      </c>
      <c r="AR80" s="104">
        <v>131.4</v>
      </c>
      <c r="AS80" s="167">
        <v>11389</v>
      </c>
      <c r="AT80" s="167">
        <v>8447</v>
      </c>
      <c r="AU80" s="100">
        <v>1155</v>
      </c>
      <c r="AV80" s="100">
        <v>892</v>
      </c>
      <c r="AW80" s="104">
        <v>1037.5999999999999</v>
      </c>
      <c r="AX80" s="104">
        <v>1190.5999999999999</v>
      </c>
    </row>
    <row r="81" spans="32:50">
      <c r="AF81" s="103">
        <f t="shared" si="4"/>
        <v>73</v>
      </c>
      <c r="AG81" s="104">
        <v>149.30000000000001</v>
      </c>
      <c r="AH81" s="104">
        <v>122.2</v>
      </c>
      <c r="AI81" s="168">
        <v>10592</v>
      </c>
      <c r="AJ81" s="168">
        <v>7856</v>
      </c>
      <c r="AK81" s="100"/>
      <c r="AL81" s="100"/>
      <c r="AM81" s="190"/>
      <c r="AN81" s="190"/>
      <c r="AO81" s="93"/>
      <c r="AP81" s="103">
        <f t="shared" si="5"/>
        <v>73</v>
      </c>
      <c r="AQ81" s="104">
        <v>160.5</v>
      </c>
      <c r="AR81" s="104">
        <v>131.4</v>
      </c>
      <c r="AS81" s="167">
        <v>11389</v>
      </c>
      <c r="AT81" s="167">
        <v>8447</v>
      </c>
      <c r="AU81" s="100">
        <v>1155</v>
      </c>
      <c r="AV81" s="100">
        <v>892</v>
      </c>
      <c r="AW81" s="104">
        <v>1037.5999999999999</v>
      </c>
      <c r="AX81" s="104">
        <v>1190.5999999999999</v>
      </c>
    </row>
    <row r="82" spans="32:50">
      <c r="AF82" s="103">
        <f t="shared" si="4"/>
        <v>74</v>
      </c>
      <c r="AG82" s="104">
        <v>149.30000000000001</v>
      </c>
      <c r="AH82" s="104">
        <v>122.2</v>
      </c>
      <c r="AI82" s="168">
        <v>10592</v>
      </c>
      <c r="AJ82" s="168">
        <v>7856</v>
      </c>
      <c r="AK82" s="100"/>
      <c r="AL82" s="100"/>
      <c r="AM82" s="190"/>
      <c r="AN82" s="190"/>
      <c r="AO82" s="93"/>
      <c r="AP82" s="103">
        <f t="shared" si="5"/>
        <v>74</v>
      </c>
      <c r="AQ82" s="104">
        <v>160.5</v>
      </c>
      <c r="AR82" s="104">
        <v>131.4</v>
      </c>
      <c r="AS82" s="167">
        <v>11389</v>
      </c>
      <c r="AT82" s="167">
        <v>8447</v>
      </c>
      <c r="AU82" s="100">
        <v>1155</v>
      </c>
      <c r="AV82" s="100">
        <v>892</v>
      </c>
      <c r="AW82" s="104">
        <v>1037.5999999999999</v>
      </c>
      <c r="AX82" s="104">
        <v>1190.5999999999999</v>
      </c>
    </row>
    <row r="83" spans="32:50">
      <c r="AF83" s="103">
        <f t="shared" si="4"/>
        <v>75</v>
      </c>
      <c r="AG83" s="104">
        <v>149.30000000000001</v>
      </c>
      <c r="AH83" s="104">
        <v>122.2</v>
      </c>
      <c r="AI83" s="168">
        <v>10592</v>
      </c>
      <c r="AJ83" s="168">
        <v>7856</v>
      </c>
      <c r="AK83" s="100"/>
      <c r="AL83" s="100"/>
      <c r="AM83" s="190"/>
      <c r="AN83" s="190"/>
      <c r="AO83" s="93"/>
      <c r="AP83" s="103">
        <f t="shared" si="5"/>
        <v>75</v>
      </c>
      <c r="AQ83" s="104">
        <v>160.5</v>
      </c>
      <c r="AR83" s="104">
        <v>131.4</v>
      </c>
      <c r="AS83" s="167">
        <v>11389</v>
      </c>
      <c r="AT83" s="167">
        <v>8447</v>
      </c>
      <c r="AU83" s="100">
        <v>1155</v>
      </c>
      <c r="AV83" s="100">
        <v>892</v>
      </c>
      <c r="AW83" s="104">
        <v>1037.5999999999999</v>
      </c>
      <c r="AX83" s="104">
        <v>1190.5999999999999</v>
      </c>
    </row>
    <row r="84" spans="32:50">
      <c r="AF84" s="162"/>
      <c r="AG84" s="163"/>
      <c r="AH84" s="163"/>
      <c r="AI84" s="164"/>
      <c r="AJ84" s="164"/>
      <c r="AK84" s="164"/>
      <c r="AL84" s="164"/>
      <c r="AM84" s="164"/>
      <c r="AN84" s="164"/>
      <c r="AO84" s="165"/>
      <c r="AP84" s="162"/>
      <c r="AQ84" s="163"/>
      <c r="AR84" s="163"/>
      <c r="AS84" s="164"/>
      <c r="AT84" s="164"/>
      <c r="AU84" s="164"/>
      <c r="AV84" s="164"/>
      <c r="AW84" s="191"/>
    </row>
    <row r="85" spans="32:50">
      <c r="AF85" s="162"/>
      <c r="AG85" s="163"/>
      <c r="AH85" s="163"/>
      <c r="AI85" s="164"/>
      <c r="AJ85" s="164"/>
      <c r="AK85" s="164"/>
      <c r="AL85" s="164"/>
      <c r="AM85" s="164"/>
      <c r="AN85" s="164"/>
      <c r="AO85" s="165"/>
      <c r="AP85" s="162"/>
      <c r="AQ85" s="163"/>
      <c r="AR85" s="163"/>
      <c r="AS85" s="164"/>
      <c r="AT85" s="164"/>
      <c r="AU85" s="164"/>
      <c r="AV85" s="164"/>
      <c r="AW85" s="191"/>
    </row>
    <row r="86" spans="32:50">
      <c r="AF86" s="162"/>
      <c r="AG86" s="163"/>
      <c r="AH86" s="163"/>
      <c r="AI86" s="164"/>
      <c r="AJ86" s="164"/>
      <c r="AK86" s="164"/>
      <c r="AL86" s="164"/>
      <c r="AM86" s="164"/>
      <c r="AN86" s="164"/>
      <c r="AO86" s="165"/>
      <c r="AP86" s="162"/>
      <c r="AQ86" s="163"/>
      <c r="AR86" s="163"/>
      <c r="AS86" s="164"/>
      <c r="AT86" s="164"/>
      <c r="AU86" s="164"/>
      <c r="AV86" s="164"/>
      <c r="AW86" s="192"/>
    </row>
    <row r="87" spans="32:50">
      <c r="AF87" s="162"/>
      <c r="AG87" s="163"/>
      <c r="AH87" s="163"/>
      <c r="AI87" s="164"/>
      <c r="AJ87" s="164"/>
      <c r="AK87" s="164"/>
      <c r="AL87" s="164"/>
      <c r="AM87" s="164"/>
      <c r="AN87" s="164"/>
      <c r="AO87" s="165"/>
      <c r="AP87" s="162"/>
      <c r="AQ87" s="163"/>
      <c r="AR87" s="163"/>
      <c r="AS87" s="164"/>
      <c r="AT87" s="164"/>
      <c r="AU87" s="164"/>
      <c r="AV87" s="164"/>
      <c r="AW87" s="192"/>
    </row>
    <row r="88" spans="32:50">
      <c r="AF88" s="162"/>
      <c r="AG88" s="163"/>
      <c r="AH88" s="163"/>
      <c r="AI88" s="164"/>
      <c r="AJ88" s="164"/>
      <c r="AK88" s="164"/>
      <c r="AL88" s="164"/>
      <c r="AM88" s="164"/>
      <c r="AN88" s="164"/>
      <c r="AO88" s="165"/>
      <c r="AP88" s="162"/>
      <c r="AQ88" s="163"/>
      <c r="AR88" s="163"/>
      <c r="AS88" s="164"/>
      <c r="AT88" s="164"/>
      <c r="AU88" s="164"/>
      <c r="AV88" s="164"/>
      <c r="AW88" s="192"/>
    </row>
    <row r="89" spans="32:50">
      <c r="AF89" s="166"/>
      <c r="AG89" s="166"/>
      <c r="AH89" s="166"/>
      <c r="AI89" s="166"/>
      <c r="AJ89" s="166"/>
      <c r="AK89" s="166"/>
      <c r="AL89" s="166"/>
      <c r="AM89" s="166"/>
      <c r="AN89" s="166"/>
      <c r="AO89" s="166"/>
      <c r="AP89" s="166"/>
      <c r="AQ89" s="166"/>
      <c r="AR89" s="166"/>
      <c r="AS89" s="166"/>
      <c r="AT89" s="166"/>
      <c r="AU89" s="166"/>
      <c r="AV89" s="166"/>
    </row>
    <row r="90" spans="32:50">
      <c r="AF90" s="166"/>
      <c r="AG90" s="166"/>
      <c r="AH90" s="166"/>
      <c r="AI90" s="166"/>
      <c r="AJ90" s="166"/>
      <c r="AK90" s="166"/>
      <c r="AL90" s="166"/>
      <c r="AM90" s="166"/>
      <c r="AN90" s="166"/>
      <c r="AO90" s="166"/>
      <c r="AP90" s="166"/>
      <c r="AQ90" s="166"/>
      <c r="AR90" s="166"/>
      <c r="AS90" s="166"/>
      <c r="AT90" s="166"/>
      <c r="AU90" s="166"/>
      <c r="AV90" s="166"/>
    </row>
  </sheetData>
  <mergeCells count="123">
    <mergeCell ref="A21:B21"/>
    <mergeCell ref="C21:E21"/>
    <mergeCell ref="A22:B22"/>
    <mergeCell ref="F22:H22"/>
    <mergeCell ref="A23:B23"/>
    <mergeCell ref="A24:B24"/>
    <mergeCell ref="A4:K4"/>
    <mergeCell ref="A5:K5"/>
    <mergeCell ref="A6:C6"/>
    <mergeCell ref="I6:J6"/>
    <mergeCell ref="H14:K15"/>
    <mergeCell ref="A20:B20"/>
    <mergeCell ref="T24:U24"/>
    <mergeCell ref="V24:W24"/>
    <mergeCell ref="T25:U25"/>
    <mergeCell ref="N4:T4"/>
    <mergeCell ref="N6:Q6"/>
    <mergeCell ref="T6:U6"/>
    <mergeCell ref="V6:W6"/>
    <mergeCell ref="N7:Q7"/>
    <mergeCell ref="T7:U7"/>
    <mergeCell ref="N8:Q8"/>
    <mergeCell ref="T8:U8"/>
    <mergeCell ref="N9:Q9"/>
    <mergeCell ref="T9:U9"/>
    <mergeCell ref="T20:U20"/>
    <mergeCell ref="V20:W20"/>
    <mergeCell ref="T21:U21"/>
    <mergeCell ref="V21:W21"/>
    <mergeCell ref="T22:U22"/>
    <mergeCell ref="V22:W22"/>
    <mergeCell ref="T26:U26"/>
    <mergeCell ref="V26:W26"/>
    <mergeCell ref="S11:U11"/>
    <mergeCell ref="V11:W11"/>
    <mergeCell ref="S12:S27"/>
    <mergeCell ref="T12:U12"/>
    <mergeCell ref="V12:W12"/>
    <mergeCell ref="T13:U13"/>
    <mergeCell ref="V13:W13"/>
    <mergeCell ref="T17:U17"/>
    <mergeCell ref="V17:W17"/>
    <mergeCell ref="T18:U18"/>
    <mergeCell ref="V18:W18"/>
    <mergeCell ref="T19:U19"/>
    <mergeCell ref="V19:W19"/>
    <mergeCell ref="T14:U14"/>
    <mergeCell ref="V14:W14"/>
    <mergeCell ref="T15:U15"/>
    <mergeCell ref="T27:U27"/>
    <mergeCell ref="V27:W27"/>
    <mergeCell ref="T16:U16"/>
    <mergeCell ref="V16:W16"/>
    <mergeCell ref="T23:U23"/>
    <mergeCell ref="V23:W23"/>
    <mergeCell ref="V40:W40"/>
    <mergeCell ref="N41:P41"/>
    <mergeCell ref="Q41:R41"/>
    <mergeCell ref="T41:U41"/>
    <mergeCell ref="V41:W41"/>
    <mergeCell ref="T35:U35"/>
    <mergeCell ref="N36:P36"/>
    <mergeCell ref="Q36:R36"/>
    <mergeCell ref="T36:U37"/>
    <mergeCell ref="V36:W36"/>
    <mergeCell ref="N37:P37"/>
    <mergeCell ref="Q37:R37"/>
    <mergeCell ref="V37:W37"/>
    <mergeCell ref="N38:P39"/>
    <mergeCell ref="Q38:R38"/>
    <mergeCell ref="T38:U38"/>
    <mergeCell ref="V38:W38"/>
    <mergeCell ref="Q39:R39"/>
    <mergeCell ref="T39:U39"/>
    <mergeCell ref="V39:W39"/>
    <mergeCell ref="V47:W47"/>
    <mergeCell ref="V25:W25"/>
    <mergeCell ref="V15:W15"/>
    <mergeCell ref="AM6:AN6"/>
    <mergeCell ref="T48:U48"/>
    <mergeCell ref="V48:W48"/>
    <mergeCell ref="N44:P44"/>
    <mergeCell ref="Q44:R44"/>
    <mergeCell ref="T44:U44"/>
    <mergeCell ref="V44:W44"/>
    <mergeCell ref="N48:S51"/>
    <mergeCell ref="T45:U45"/>
    <mergeCell ref="V45:W45"/>
    <mergeCell ref="T46:U46"/>
    <mergeCell ref="V46:W46"/>
    <mergeCell ref="T47:U47"/>
    <mergeCell ref="N46:P46"/>
    <mergeCell ref="Q46:R46"/>
    <mergeCell ref="N47:P47"/>
    <mergeCell ref="Q47:R47"/>
    <mergeCell ref="N42:P42"/>
    <mergeCell ref="Q42:R42"/>
    <mergeCell ref="T42:U42"/>
    <mergeCell ref="V42:W42"/>
    <mergeCell ref="AW6:AX6"/>
    <mergeCell ref="N10:Q10"/>
    <mergeCell ref="R7:R10"/>
    <mergeCell ref="S7:S10"/>
    <mergeCell ref="T10:U10"/>
    <mergeCell ref="A25:B25"/>
    <mergeCell ref="V7:W10"/>
    <mergeCell ref="N45:P45"/>
    <mergeCell ref="Q45:R45"/>
    <mergeCell ref="AF6:AF7"/>
    <mergeCell ref="AG6:AH6"/>
    <mergeCell ref="AI6:AJ6"/>
    <mergeCell ref="AP6:AP7"/>
    <mergeCell ref="AQ6:AR6"/>
    <mergeCell ref="AS6:AT6"/>
    <mergeCell ref="AK6:AL6"/>
    <mergeCell ref="AU6:AV6"/>
    <mergeCell ref="N43:P43"/>
    <mergeCell ref="Q43:R43"/>
    <mergeCell ref="T43:U43"/>
    <mergeCell ref="V43:W43"/>
    <mergeCell ref="N40:P40"/>
    <mergeCell ref="Q40:R40"/>
    <mergeCell ref="T40:U40"/>
  </mergeCells>
  <phoneticPr fontId="15" type="noConversion"/>
  <dataValidations disablePrompts="1" count="2">
    <dataValidation type="list" allowBlank="1" showInputMessage="1" showErrorMessage="1" sqref="I20" xr:uid="{00000000-0002-0000-0300-000000000000}">
      <formula1>"月繳,年繳"</formula1>
    </dataValidation>
    <dataValidation type="list" allowBlank="1" showInputMessage="1" showErrorMessage="1" sqref="B24:B25" xr:uid="{00000000-0002-0000-0300-000001000000}">
      <formula1>"月繳,季繳,半年繳,年繳"</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1</vt:i4>
      </vt:variant>
    </vt:vector>
  </HeadingPairs>
  <TitlesOfParts>
    <vt:vector size="4" baseType="lpstr">
      <vt:lpstr>輸入區</vt:lpstr>
      <vt:lpstr>試算頁</vt:lpstr>
      <vt:lpstr>工作表1</vt:lpstr>
      <vt:lpstr>試算頁!Print_Area</vt:lpstr>
    </vt:vector>
  </TitlesOfParts>
  <Company>Cigna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 Carrie      TWNRC</dc:creator>
  <cp:lastModifiedBy>Hsieh, Jimison</cp:lastModifiedBy>
  <cp:lastPrinted>2023-01-17T03:21:00Z</cp:lastPrinted>
  <dcterms:created xsi:type="dcterms:W3CDTF">2020-09-03T10:16:12Z</dcterms:created>
  <dcterms:modified xsi:type="dcterms:W3CDTF">2024-01-31T07:15:09Z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83ebf3-5ed4-4908-9307-d776de89e801_Enabled">
    <vt:lpwstr>true</vt:lpwstr>
  </property>
  <property fmtid="{D5CDD505-2E9C-101B-9397-08002B2CF9AE}" pid="3" name="MSIP_Label_5983ebf3-5ed4-4908-9307-d776de89e801_SetDate">
    <vt:lpwstr>2022-12-02T04:53:26Z</vt:lpwstr>
  </property>
  <property fmtid="{D5CDD505-2E9C-101B-9397-08002B2CF9AE}" pid="4" name="MSIP_Label_5983ebf3-5ed4-4908-9307-d776de89e801_Method">
    <vt:lpwstr>Privileged</vt:lpwstr>
  </property>
  <property fmtid="{D5CDD505-2E9C-101B-9397-08002B2CF9AE}" pid="5" name="MSIP_Label_5983ebf3-5ed4-4908-9307-d776de89e801_Name">
    <vt:lpwstr>Green Data - APAC</vt:lpwstr>
  </property>
  <property fmtid="{D5CDD505-2E9C-101B-9397-08002B2CF9AE}" pid="6" name="MSIP_Label_5983ebf3-5ed4-4908-9307-d776de89e801_SiteId">
    <vt:lpwstr>fffcdc91-d561-4287-aebc-78d2466eec29</vt:lpwstr>
  </property>
  <property fmtid="{D5CDD505-2E9C-101B-9397-08002B2CF9AE}" pid="7" name="MSIP_Label_5983ebf3-5ed4-4908-9307-d776de89e801_ActionId">
    <vt:lpwstr>a5f45de4-5a95-41b9-a1de-60cf6213c777</vt:lpwstr>
  </property>
  <property fmtid="{D5CDD505-2E9C-101B-9397-08002B2CF9AE}" pid="8" name="MSIP_Label_5983ebf3-5ed4-4908-9307-d776de89e801_ContentBits">
    <vt:lpwstr>0</vt:lpwstr>
  </property>
</Properties>
</file>