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hshsie\Desktop\0731試算表\已完成\"/>
    </mc:Choice>
  </mc:AlternateContent>
  <xr:revisionPtr revIDLastSave="0" documentId="13_ncr:1_{73311E32-4514-4BF7-9CFD-7529B22BBE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建議書" sheetId="1" r:id="rId1"/>
    <sheet name="ACT_core" sheetId="3" state="hidden" r:id="rId2"/>
    <sheet name="保費" sheetId="2" state="veryHidden" r:id="rId3"/>
  </sheets>
  <definedNames>
    <definedName name="_xlnm._FilterDatabase" localSheetId="1" hidden="1">ACT_core!$AD$4:$BD$4</definedName>
    <definedName name="_xlnm.Print_Area" localSheetId="1">ACT_core!#REF!</definedName>
    <definedName name="_xlnm.Print_Area" localSheetId="0">建議書!$A$1:$K$99</definedName>
    <definedName name="_xlnm.Print_Titles" localSheetId="0">建議書!$34:$35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8" i="1" l="1"/>
  <c r="E18" i="3" l="1"/>
  <c r="M43" i="3" s="1"/>
  <c r="I49" i="1" s="1"/>
  <c r="BF6" i="3"/>
  <c r="BF7" i="3"/>
  <c r="BF8" i="3"/>
  <c r="BF9" i="3"/>
  <c r="BF10" i="3"/>
  <c r="BF11" i="3"/>
  <c r="BF12" i="3"/>
  <c r="BF13" i="3"/>
  <c r="BF14" i="3"/>
  <c r="BF15" i="3"/>
  <c r="BF16" i="3"/>
  <c r="BF17" i="3"/>
  <c r="BF18" i="3"/>
  <c r="BF19" i="3"/>
  <c r="BF20" i="3"/>
  <c r="BF21" i="3"/>
  <c r="BF22" i="3"/>
  <c r="BF23" i="3"/>
  <c r="BF24" i="3"/>
  <c r="BF25" i="3"/>
  <c r="BF26" i="3"/>
  <c r="BF27" i="3"/>
  <c r="BF28" i="3"/>
  <c r="BF29" i="3"/>
  <c r="BF30" i="3"/>
  <c r="BF31" i="3"/>
  <c r="BF32" i="3"/>
  <c r="BF33" i="3"/>
  <c r="BF34" i="3"/>
  <c r="BF35" i="3"/>
  <c r="BF36" i="3"/>
  <c r="BF37" i="3"/>
  <c r="BF38" i="3"/>
  <c r="BF39" i="3"/>
  <c r="BF40" i="3"/>
  <c r="BF41" i="3"/>
  <c r="BF42" i="3"/>
  <c r="BF43" i="3"/>
  <c r="BF44" i="3"/>
  <c r="BF45" i="3"/>
  <c r="BF46" i="3"/>
  <c r="BF47" i="3"/>
  <c r="BF48" i="3"/>
  <c r="BF49" i="3"/>
  <c r="BF50" i="3"/>
  <c r="BF51" i="3"/>
  <c r="BF52" i="3"/>
  <c r="BF53" i="3"/>
  <c r="BF54" i="3"/>
  <c r="BF55" i="3"/>
  <c r="BF56" i="3"/>
  <c r="BF57" i="3"/>
  <c r="BF58" i="3"/>
  <c r="BF59" i="3"/>
  <c r="BF60" i="3"/>
  <c r="BF61" i="3"/>
  <c r="BF62" i="3"/>
  <c r="BF63" i="3"/>
  <c r="BF64" i="3"/>
  <c r="BF65" i="3"/>
  <c r="BF66" i="3"/>
  <c r="BF67" i="3"/>
  <c r="BF68" i="3"/>
  <c r="BF69" i="3"/>
  <c r="BF70" i="3"/>
  <c r="BF71" i="3"/>
  <c r="BF72" i="3"/>
  <c r="BF73" i="3"/>
  <c r="BF74" i="3"/>
  <c r="BF75" i="3"/>
  <c r="BF76" i="3"/>
  <c r="BF77" i="3"/>
  <c r="BF78" i="3"/>
  <c r="BF79" i="3"/>
  <c r="BF80" i="3"/>
  <c r="BF81" i="3"/>
  <c r="BF82" i="3"/>
  <c r="BF83" i="3"/>
  <c r="BF84" i="3"/>
  <c r="BF85" i="3"/>
  <c r="BF86" i="3"/>
  <c r="BF87" i="3"/>
  <c r="BF88" i="3"/>
  <c r="BF89" i="3"/>
  <c r="BF90" i="3"/>
  <c r="BF91" i="3"/>
  <c r="BF92" i="3"/>
  <c r="BF93" i="3"/>
  <c r="BF94" i="3"/>
  <c r="BF95" i="3"/>
  <c r="BF96" i="3"/>
  <c r="BF97" i="3"/>
  <c r="BF98" i="3"/>
  <c r="BF99" i="3"/>
  <c r="BF100" i="3"/>
  <c r="BF101" i="3"/>
  <c r="BF102" i="3"/>
  <c r="BF103" i="3"/>
  <c r="BF104" i="3"/>
  <c r="BF105" i="3"/>
  <c r="BF106" i="3"/>
  <c r="BF107" i="3"/>
  <c r="BF108" i="3"/>
  <c r="BF109" i="3"/>
  <c r="BF110" i="3"/>
  <c r="BF111" i="3"/>
  <c r="BF112" i="3"/>
  <c r="BF113" i="3"/>
  <c r="BF114" i="3"/>
  <c r="BF115" i="3"/>
  <c r="BF116" i="3"/>
  <c r="BF117" i="3"/>
  <c r="BF118" i="3"/>
  <c r="BF119" i="3"/>
  <c r="BF120" i="3"/>
  <c r="BF121" i="3"/>
  <c r="BF122" i="3"/>
  <c r="BF123" i="3"/>
  <c r="BF124" i="3"/>
  <c r="BF125" i="3"/>
  <c r="BF126" i="3"/>
  <c r="BF127" i="3"/>
  <c r="BF128" i="3"/>
  <c r="BF129" i="3"/>
  <c r="BF130" i="3"/>
  <c r="BF131" i="3"/>
  <c r="BF132" i="3"/>
  <c r="BF133" i="3"/>
  <c r="BF134" i="3"/>
  <c r="BF135" i="3"/>
  <c r="BF136" i="3"/>
  <c r="BF137" i="3"/>
  <c r="BF138" i="3"/>
  <c r="BF139" i="3"/>
  <c r="BF140" i="3"/>
  <c r="BF141" i="3"/>
  <c r="BF142" i="3"/>
  <c r="BF143" i="3"/>
  <c r="BF144" i="3"/>
  <c r="BF5" i="3"/>
  <c r="M42" i="3" l="1"/>
  <c r="I48" i="1" s="1"/>
  <c r="E7" i="1" l="1"/>
  <c r="E17" i="1"/>
  <c r="E16" i="1" l="1"/>
  <c r="E6" i="3" l="1"/>
  <c r="G36" i="1"/>
  <c r="G33" i="1"/>
  <c r="G32" i="1"/>
  <c r="G31" i="1"/>
  <c r="F28" i="1"/>
  <c r="G30" i="1"/>
  <c r="E17" i="3"/>
  <c r="E16" i="3"/>
  <c r="E15" i="3"/>
  <c r="E44" i="3" s="1"/>
  <c r="I43" i="1" s="1"/>
  <c r="K8" i="3"/>
  <c r="Q9" i="3" s="1"/>
  <c r="K7" i="3"/>
  <c r="Q8" i="3" s="1"/>
  <c r="K6" i="3"/>
  <c r="Q7" i="3" s="1"/>
  <c r="E8" i="3"/>
  <c r="Z4" i="3" s="1"/>
  <c r="E7" i="3"/>
  <c r="G32" i="3" s="1"/>
  <c r="F32" i="1" s="1"/>
  <c r="I2" i="3"/>
  <c r="AY134" i="3"/>
  <c r="AR134" i="3"/>
  <c r="AY133" i="3"/>
  <c r="AR133" i="3"/>
  <c r="AY132" i="3"/>
  <c r="AR132" i="3"/>
  <c r="AY131" i="3"/>
  <c r="AR131" i="3"/>
  <c r="AY130" i="3"/>
  <c r="AR130" i="3"/>
  <c r="AY129" i="3"/>
  <c r="AR129" i="3"/>
  <c r="AY128" i="3"/>
  <c r="AR128" i="3"/>
  <c r="AY127" i="3"/>
  <c r="AR127" i="3"/>
  <c r="AY126" i="3"/>
  <c r="AR126" i="3"/>
  <c r="AH94" i="3"/>
  <c r="AD94" i="3"/>
  <c r="AY125" i="3"/>
  <c r="AR125" i="3"/>
  <c r="AH93" i="3"/>
  <c r="AD93" i="3"/>
  <c r="AY124" i="3"/>
  <c r="AR124" i="3"/>
  <c r="AH92" i="3"/>
  <c r="AD92" i="3"/>
  <c r="AY123" i="3"/>
  <c r="AR123" i="3"/>
  <c r="AH91" i="3"/>
  <c r="AD91" i="3"/>
  <c r="AY122" i="3"/>
  <c r="AR122" i="3"/>
  <c r="AH90" i="3"/>
  <c r="AD90" i="3"/>
  <c r="AY121" i="3"/>
  <c r="AR121" i="3"/>
  <c r="AH89" i="3"/>
  <c r="AD89" i="3"/>
  <c r="AY120" i="3"/>
  <c r="AR120" i="3"/>
  <c r="AH88" i="3"/>
  <c r="AD88" i="3"/>
  <c r="AY119" i="3"/>
  <c r="AR119" i="3"/>
  <c r="AH87" i="3"/>
  <c r="AD87" i="3"/>
  <c r="AY118" i="3"/>
  <c r="AR118" i="3"/>
  <c r="AH86" i="3"/>
  <c r="AD86" i="3"/>
  <c r="AY117" i="3"/>
  <c r="AR117" i="3"/>
  <c r="AH85" i="3"/>
  <c r="AD85" i="3"/>
  <c r="AY116" i="3"/>
  <c r="AR116" i="3"/>
  <c r="AH84" i="3"/>
  <c r="AD84" i="3"/>
  <c r="AY115" i="3"/>
  <c r="AR115" i="3"/>
  <c r="AH83" i="3"/>
  <c r="AD83" i="3"/>
  <c r="AY114" i="3"/>
  <c r="AR114" i="3"/>
  <c r="AH82" i="3"/>
  <c r="AD82" i="3"/>
  <c r="AY113" i="3"/>
  <c r="AR113" i="3"/>
  <c r="AH81" i="3"/>
  <c r="AD81" i="3"/>
  <c r="AY112" i="3"/>
  <c r="AR112" i="3"/>
  <c r="AH80" i="3"/>
  <c r="AD80" i="3"/>
  <c r="AY111" i="3"/>
  <c r="AR111" i="3"/>
  <c r="AH79" i="3"/>
  <c r="AD79" i="3"/>
  <c r="AY110" i="3"/>
  <c r="AR110" i="3"/>
  <c r="AH78" i="3"/>
  <c r="AD78" i="3"/>
  <c r="AY109" i="3"/>
  <c r="AR109" i="3"/>
  <c r="AH77" i="3"/>
  <c r="AD77" i="3"/>
  <c r="AY108" i="3"/>
  <c r="AR108" i="3"/>
  <c r="AH76" i="3"/>
  <c r="AD76" i="3"/>
  <c r="AY107" i="3"/>
  <c r="AR107" i="3"/>
  <c r="AH75" i="3"/>
  <c r="AD75" i="3"/>
  <c r="AY106" i="3"/>
  <c r="AR106" i="3"/>
  <c r="AH74" i="3"/>
  <c r="AD74" i="3"/>
  <c r="AY105" i="3"/>
  <c r="AR105" i="3"/>
  <c r="AH73" i="3"/>
  <c r="AD73" i="3"/>
  <c r="AY104" i="3"/>
  <c r="AR104" i="3"/>
  <c r="AH72" i="3"/>
  <c r="AD72" i="3"/>
  <c r="AY103" i="3"/>
  <c r="AR103" i="3"/>
  <c r="AH71" i="3"/>
  <c r="AD71" i="3"/>
  <c r="AY102" i="3"/>
  <c r="AR102" i="3"/>
  <c r="AH70" i="3"/>
  <c r="AD70" i="3"/>
  <c r="AY101" i="3"/>
  <c r="AR101" i="3"/>
  <c r="AH69" i="3"/>
  <c r="AD69" i="3"/>
  <c r="AY100" i="3"/>
  <c r="AR100" i="3"/>
  <c r="AH68" i="3"/>
  <c r="AD68" i="3"/>
  <c r="AY99" i="3"/>
  <c r="AR99" i="3"/>
  <c r="AH67" i="3"/>
  <c r="AD67" i="3"/>
  <c r="AY98" i="3"/>
  <c r="AR98" i="3"/>
  <c r="AH66" i="3"/>
  <c r="AD66" i="3"/>
  <c r="AY97" i="3"/>
  <c r="AR97" i="3"/>
  <c r="AH65" i="3"/>
  <c r="AD65" i="3"/>
  <c r="AY96" i="3"/>
  <c r="AR96" i="3"/>
  <c r="AH64" i="3"/>
  <c r="AD64" i="3"/>
  <c r="AY95" i="3"/>
  <c r="AR95" i="3"/>
  <c r="AH63" i="3"/>
  <c r="AD63" i="3"/>
  <c r="AY94" i="3"/>
  <c r="AR94" i="3"/>
  <c r="AH62" i="3"/>
  <c r="AD62" i="3"/>
  <c r="AY93" i="3"/>
  <c r="AR93" i="3"/>
  <c r="AH61" i="3"/>
  <c r="AD61" i="3"/>
  <c r="AY92" i="3"/>
  <c r="AR92" i="3"/>
  <c r="AH60" i="3"/>
  <c r="AD60" i="3"/>
  <c r="AY91" i="3"/>
  <c r="AR91" i="3"/>
  <c r="AH59" i="3"/>
  <c r="AD59" i="3"/>
  <c r="AY90" i="3"/>
  <c r="AR90" i="3"/>
  <c r="AH58" i="3"/>
  <c r="AD58" i="3"/>
  <c r="AY89" i="3"/>
  <c r="AR89" i="3"/>
  <c r="AH57" i="3"/>
  <c r="AD57" i="3"/>
  <c r="AY88" i="3"/>
  <c r="AR88" i="3"/>
  <c r="AH56" i="3"/>
  <c r="AD56" i="3"/>
  <c r="AY87" i="3"/>
  <c r="AR87" i="3"/>
  <c r="AH55" i="3"/>
  <c r="AD55" i="3"/>
  <c r="AY86" i="3"/>
  <c r="AR86" i="3"/>
  <c r="AM86" i="3"/>
  <c r="AM87" i="3" s="1"/>
  <c r="AM88" i="3" s="1"/>
  <c r="AH54" i="3"/>
  <c r="AD54" i="3"/>
  <c r="AY85" i="3"/>
  <c r="AR85" i="3"/>
  <c r="AK85" i="3"/>
  <c r="AH53" i="3"/>
  <c r="AD53" i="3"/>
  <c r="AY84" i="3"/>
  <c r="AR84" i="3"/>
  <c r="AH52" i="3"/>
  <c r="AD52" i="3"/>
  <c r="AY83" i="3"/>
  <c r="AR83" i="3"/>
  <c r="AH51" i="3"/>
  <c r="AD51" i="3"/>
  <c r="AY82" i="3"/>
  <c r="AR82" i="3"/>
  <c r="AH50" i="3"/>
  <c r="AD50" i="3"/>
  <c r="AY81" i="3"/>
  <c r="AR81" i="3"/>
  <c r="AY80" i="3"/>
  <c r="AR80" i="3"/>
  <c r="AY79" i="3"/>
  <c r="AR79" i="3"/>
  <c r="AY78" i="3"/>
  <c r="AR78" i="3"/>
  <c r="AY77" i="3"/>
  <c r="AR77" i="3"/>
  <c r="AY76" i="3"/>
  <c r="AR76" i="3"/>
  <c r="AY75" i="3"/>
  <c r="AR75" i="3"/>
  <c r="AY74" i="3"/>
  <c r="AR74" i="3"/>
  <c r="AY73" i="3"/>
  <c r="AR73" i="3"/>
  <c r="AY72" i="3"/>
  <c r="AR72" i="3"/>
  <c r="AY71" i="3"/>
  <c r="AR71" i="3"/>
  <c r="AY70" i="3"/>
  <c r="AR70" i="3"/>
  <c r="AY69" i="3"/>
  <c r="AR69" i="3"/>
  <c r="AY68" i="3"/>
  <c r="AR68" i="3"/>
  <c r="AY67" i="3"/>
  <c r="AR67" i="3"/>
  <c r="AY66" i="3"/>
  <c r="AR66" i="3"/>
  <c r="AY65" i="3"/>
  <c r="AR65" i="3"/>
  <c r="AH49" i="3"/>
  <c r="AD49" i="3"/>
  <c r="AY64" i="3"/>
  <c r="AR64" i="3"/>
  <c r="AH48" i="3"/>
  <c r="AD48" i="3"/>
  <c r="AY63" i="3"/>
  <c r="AR63" i="3"/>
  <c r="AH47" i="3"/>
  <c r="AD47" i="3"/>
  <c r="AY62" i="3"/>
  <c r="AR62" i="3"/>
  <c r="AH46" i="3"/>
  <c r="AD46" i="3"/>
  <c r="AY61" i="3"/>
  <c r="AR61" i="3"/>
  <c r="AH45" i="3"/>
  <c r="AD45" i="3"/>
  <c r="AY60" i="3"/>
  <c r="AR60" i="3"/>
  <c r="AH44" i="3"/>
  <c r="AD44" i="3"/>
  <c r="AY59" i="3"/>
  <c r="AR59" i="3"/>
  <c r="AH43" i="3"/>
  <c r="AD43" i="3"/>
  <c r="AY58" i="3"/>
  <c r="AR58" i="3"/>
  <c r="AH42" i="3"/>
  <c r="AD42" i="3"/>
  <c r="AY57" i="3"/>
  <c r="AR57" i="3"/>
  <c r="AH41" i="3"/>
  <c r="AD41" i="3"/>
  <c r="AY56" i="3"/>
  <c r="AR56" i="3"/>
  <c r="AH40" i="3"/>
  <c r="AD40" i="3"/>
  <c r="AY55" i="3"/>
  <c r="AR55" i="3"/>
  <c r="AH39" i="3"/>
  <c r="AD39" i="3"/>
  <c r="AY54" i="3"/>
  <c r="AR54" i="3"/>
  <c r="AH38" i="3"/>
  <c r="AD38" i="3"/>
  <c r="AY53" i="3"/>
  <c r="AR53" i="3"/>
  <c r="AH37" i="3"/>
  <c r="AD37" i="3"/>
  <c r="AY52" i="3"/>
  <c r="AR52" i="3"/>
  <c r="AH36" i="3"/>
  <c r="AD36" i="3"/>
  <c r="AY51" i="3"/>
  <c r="AR51" i="3"/>
  <c r="AH35" i="3"/>
  <c r="AD35" i="3"/>
  <c r="AY50" i="3"/>
  <c r="AR50" i="3"/>
  <c r="AH34" i="3"/>
  <c r="AD34" i="3"/>
  <c r="AY49" i="3"/>
  <c r="AR49" i="3"/>
  <c r="AH33" i="3"/>
  <c r="AD33" i="3"/>
  <c r="AY48" i="3"/>
  <c r="AR48" i="3"/>
  <c r="AH32" i="3"/>
  <c r="AD32" i="3"/>
  <c r="AY47" i="3"/>
  <c r="AR47" i="3"/>
  <c r="AH31" i="3"/>
  <c r="AD31" i="3"/>
  <c r="AY46" i="3"/>
  <c r="AR46" i="3"/>
  <c r="AH30" i="3"/>
  <c r="AD30" i="3"/>
  <c r="AY45" i="3"/>
  <c r="AR45" i="3"/>
  <c r="AH29" i="3"/>
  <c r="AD29" i="3"/>
  <c r="AY44" i="3"/>
  <c r="AR44" i="3"/>
  <c r="AH28" i="3"/>
  <c r="AD28" i="3"/>
  <c r="AY43" i="3"/>
  <c r="AR43" i="3"/>
  <c r="AH27" i="3"/>
  <c r="AD27" i="3"/>
  <c r="AY42" i="3"/>
  <c r="AR42" i="3"/>
  <c r="AH26" i="3"/>
  <c r="AD26" i="3"/>
  <c r="AY41" i="3"/>
  <c r="AR41" i="3"/>
  <c r="AH25" i="3"/>
  <c r="AD25" i="3"/>
  <c r="AY40" i="3"/>
  <c r="AR40" i="3"/>
  <c r="AH24" i="3"/>
  <c r="AD24" i="3"/>
  <c r="AY39" i="3"/>
  <c r="AR39" i="3"/>
  <c r="AH23" i="3"/>
  <c r="AD23" i="3"/>
  <c r="AY38" i="3"/>
  <c r="AR38" i="3"/>
  <c r="AH22" i="3"/>
  <c r="AD22" i="3"/>
  <c r="AY37" i="3"/>
  <c r="AR37" i="3"/>
  <c r="AH21" i="3"/>
  <c r="AD21" i="3"/>
  <c r="AY36" i="3"/>
  <c r="AR36" i="3"/>
  <c r="AH20" i="3"/>
  <c r="AD20" i="3"/>
  <c r="AY35" i="3"/>
  <c r="AR35" i="3"/>
  <c r="AH19" i="3"/>
  <c r="AD19" i="3"/>
  <c r="AY34" i="3"/>
  <c r="AR34" i="3"/>
  <c r="AH18" i="3"/>
  <c r="AD18" i="3"/>
  <c r="AY33" i="3"/>
  <c r="AR33" i="3"/>
  <c r="AH17" i="3"/>
  <c r="AD17" i="3"/>
  <c r="AY32" i="3"/>
  <c r="AR32" i="3"/>
  <c r="AH16" i="3"/>
  <c r="AD16" i="3"/>
  <c r="AY31" i="3"/>
  <c r="AR31" i="3"/>
  <c r="AH15" i="3"/>
  <c r="AD15" i="3"/>
  <c r="AY30" i="3"/>
  <c r="AR30" i="3"/>
  <c r="AH14" i="3"/>
  <c r="AD14" i="3"/>
  <c r="AY29" i="3"/>
  <c r="AR29" i="3"/>
  <c r="AH13" i="3"/>
  <c r="AD13" i="3"/>
  <c r="AY28" i="3"/>
  <c r="AR28" i="3"/>
  <c r="AH12" i="3"/>
  <c r="AD12" i="3"/>
  <c r="AY27" i="3"/>
  <c r="AR27" i="3"/>
  <c r="AH11" i="3"/>
  <c r="AD11" i="3"/>
  <c r="AY26" i="3"/>
  <c r="AR26" i="3"/>
  <c r="AH10" i="3"/>
  <c r="AD10" i="3"/>
  <c r="AY25" i="3"/>
  <c r="AR25" i="3"/>
  <c r="AH9" i="3"/>
  <c r="AD9" i="3"/>
  <c r="AY24" i="3"/>
  <c r="AR24" i="3"/>
  <c r="AH8" i="3"/>
  <c r="AD8" i="3"/>
  <c r="AY23" i="3"/>
  <c r="AR23" i="3"/>
  <c r="AH7" i="3"/>
  <c r="AD7" i="3"/>
  <c r="AY22" i="3"/>
  <c r="AR22" i="3"/>
  <c r="AH6" i="3"/>
  <c r="AD6" i="3"/>
  <c r="AY21" i="3"/>
  <c r="AR21" i="3"/>
  <c r="AH5" i="3"/>
  <c r="AD5" i="3"/>
  <c r="AY20" i="3"/>
  <c r="AR20" i="3"/>
  <c r="AY19" i="3"/>
  <c r="AR19" i="3"/>
  <c r="AY18" i="3"/>
  <c r="AR18" i="3"/>
  <c r="AY17" i="3"/>
  <c r="AR17" i="3"/>
  <c r="AY16" i="3"/>
  <c r="AR16" i="3"/>
  <c r="AY15" i="3"/>
  <c r="AR15" i="3"/>
  <c r="AY14" i="3"/>
  <c r="AR14" i="3"/>
  <c r="AY13" i="3"/>
  <c r="AR13" i="3"/>
  <c r="AY12" i="3"/>
  <c r="AR12" i="3"/>
  <c r="AY11" i="3"/>
  <c r="AR11" i="3"/>
  <c r="AY10" i="3"/>
  <c r="AR10" i="3"/>
  <c r="AY9" i="3"/>
  <c r="AR9" i="3"/>
  <c r="AY8" i="3"/>
  <c r="AR8" i="3"/>
  <c r="AY7" i="3"/>
  <c r="AR7" i="3"/>
  <c r="AY6" i="3"/>
  <c r="AR6" i="3"/>
  <c r="AM6" i="3"/>
  <c r="AM7" i="3" s="1"/>
  <c r="AY5" i="3"/>
  <c r="AR5" i="3"/>
  <c r="AK5" i="3"/>
  <c r="P5" i="3"/>
  <c r="P8" i="3" s="1"/>
  <c r="H42" i="3" l="1"/>
  <c r="I44" i="1" s="1"/>
  <c r="H43" i="3"/>
  <c r="I45" i="1" s="1"/>
  <c r="K43" i="3"/>
  <c r="I47" i="1" s="1"/>
  <c r="K42" i="3"/>
  <c r="I46" i="1" s="1"/>
  <c r="E42" i="3"/>
  <c r="I41" i="1" s="1"/>
  <c r="E43" i="3"/>
  <c r="I42" i="1" s="1"/>
  <c r="AK6" i="3"/>
  <c r="F26" i="3"/>
  <c r="E26" i="1" s="1"/>
  <c r="J26" i="3"/>
  <c r="I26" i="1" s="1"/>
  <c r="J24" i="3"/>
  <c r="I24" i="1" s="1"/>
  <c r="G36" i="3"/>
  <c r="F36" i="1" s="1"/>
  <c r="F28" i="3"/>
  <c r="E28" i="1" s="1"/>
  <c r="J28" i="3"/>
  <c r="I28" i="1" s="1"/>
  <c r="G30" i="3"/>
  <c r="F30" i="1" s="1"/>
  <c r="G31" i="3"/>
  <c r="F31" i="1" s="1"/>
  <c r="G33" i="3"/>
  <c r="F33" i="1" s="1"/>
  <c r="F24" i="3"/>
  <c r="E24" i="1" s="1"/>
  <c r="AK86" i="3"/>
  <c r="AM8" i="3"/>
  <c r="AM9" i="3" s="1"/>
  <c r="AM89" i="3"/>
  <c r="AK88" i="3"/>
  <c r="P7" i="3"/>
  <c r="R7" i="3" s="1"/>
  <c r="AK87" i="3"/>
  <c r="AK7" i="3"/>
  <c r="P9" i="3"/>
  <c r="R9" i="3" s="1"/>
  <c r="K1" i="1"/>
  <c r="AK8" i="3" l="1"/>
  <c r="AM90" i="3"/>
  <c r="AK89" i="3"/>
  <c r="AK9" i="3"/>
  <c r="AM10" i="3"/>
  <c r="R8" i="3"/>
  <c r="S8" i="3" s="1"/>
  <c r="S9" i="3" s="1"/>
  <c r="K9" i="3" l="1"/>
  <c r="Q17" i="3" s="1"/>
  <c r="AK10" i="3"/>
  <c r="AM11" i="3"/>
  <c r="AM91" i="3"/>
  <c r="AK90" i="3"/>
  <c r="J9" i="1" l="1"/>
  <c r="Q15" i="3"/>
  <c r="R15" i="3" s="1"/>
  <c r="Q16" i="3"/>
  <c r="R17" i="3" s="1"/>
  <c r="K18" i="3" s="1"/>
  <c r="J18" i="1" s="1"/>
  <c r="Q14" i="3"/>
  <c r="Q12" i="3"/>
  <c r="R12" i="3" s="1"/>
  <c r="K10" i="3"/>
  <c r="AM92" i="3"/>
  <c r="AK91" i="3"/>
  <c r="AM12" i="3"/>
  <c r="AK11" i="3"/>
  <c r="J15" i="1" l="1"/>
  <c r="J10" i="1"/>
  <c r="T4" i="1"/>
  <c r="U4" i="1" s="1"/>
  <c r="E15" i="1" s="1"/>
  <c r="R16" i="3"/>
  <c r="K16" i="3"/>
  <c r="J16" i="1" s="1"/>
  <c r="K11" i="3"/>
  <c r="J11" i="1" s="1"/>
  <c r="AM13" i="3"/>
  <c r="AK12" i="3"/>
  <c r="AM93" i="3"/>
  <c r="AK92" i="3"/>
  <c r="K17" i="3" l="1"/>
  <c r="J17" i="1" s="1"/>
  <c r="AK93" i="3"/>
  <c r="AM94" i="3"/>
  <c r="AK13" i="3"/>
  <c r="AM14" i="3"/>
  <c r="J19" i="1" l="1"/>
  <c r="AK14" i="3"/>
  <c r="AM15" i="3"/>
  <c r="AK94" i="3"/>
  <c r="AM95" i="3"/>
  <c r="AM96" i="3" l="1"/>
  <c r="AK95" i="3"/>
  <c r="AM16" i="3"/>
  <c r="AK15" i="3"/>
  <c r="AM97" i="3" l="1"/>
  <c r="AK96" i="3"/>
  <c r="AK16" i="3"/>
  <c r="AM17" i="3"/>
  <c r="AM18" i="3" l="1"/>
  <c r="AK17" i="3"/>
  <c r="AM98" i="3"/>
  <c r="AK97" i="3"/>
  <c r="AM99" i="3" l="1"/>
  <c r="AK98" i="3"/>
  <c r="AM19" i="3"/>
  <c r="AK18" i="3"/>
  <c r="AM100" i="3" l="1"/>
  <c r="AK99" i="3"/>
  <c r="AK19" i="3"/>
  <c r="AM20" i="3"/>
  <c r="AM101" i="3" l="1"/>
  <c r="AK100" i="3"/>
  <c r="AK20" i="3"/>
  <c r="AM21" i="3"/>
  <c r="AK101" i="3" l="1"/>
  <c r="AM102" i="3"/>
  <c r="AM22" i="3"/>
  <c r="AK21" i="3"/>
  <c r="AM23" i="3" l="1"/>
  <c r="AK22" i="3"/>
  <c r="AK102" i="3"/>
  <c r="AM103" i="3"/>
  <c r="AM104" i="3" l="1"/>
  <c r="AK103" i="3"/>
  <c r="AM24" i="3"/>
  <c r="AK23" i="3"/>
  <c r="AM25" i="3" l="1"/>
  <c r="AK24" i="3"/>
  <c r="AK104" i="3"/>
  <c r="AM105" i="3"/>
  <c r="AM26" i="3" l="1"/>
  <c r="AK25" i="3"/>
  <c r="AM106" i="3"/>
  <c r="AK105" i="3"/>
  <c r="AM107" i="3" l="1"/>
  <c r="AK106" i="3"/>
  <c r="AK26" i="3"/>
  <c r="AM27" i="3"/>
  <c r="AK27" i="3" l="1"/>
  <c r="AM28" i="3"/>
  <c r="AM108" i="3"/>
  <c r="AK107" i="3"/>
  <c r="AM29" i="3" l="1"/>
  <c r="AK28" i="3"/>
  <c r="AM109" i="3"/>
  <c r="AK108" i="3"/>
  <c r="AK109" i="3" l="1"/>
  <c r="AM110" i="3"/>
  <c r="AM30" i="3"/>
  <c r="AK29" i="3"/>
  <c r="AM31" i="3" l="1"/>
  <c r="AK30" i="3"/>
  <c r="AK110" i="3"/>
  <c r="AM111" i="3"/>
  <c r="AM112" i="3" l="1"/>
  <c r="AK111" i="3"/>
  <c r="AK31" i="3"/>
  <c r="AM32" i="3"/>
  <c r="AK112" i="3" l="1"/>
  <c r="AM113" i="3"/>
  <c r="AM33" i="3"/>
  <c r="AK32" i="3"/>
  <c r="AM34" i="3" l="1"/>
  <c r="AK33" i="3"/>
  <c r="AM114" i="3"/>
  <c r="AK113" i="3"/>
  <c r="AM115" i="3" l="1"/>
  <c r="AK114" i="3"/>
  <c r="AM35" i="3"/>
  <c r="AK34" i="3"/>
  <c r="AK35" i="3" l="1"/>
  <c r="AM36" i="3"/>
  <c r="AM116" i="3"/>
  <c r="AK115" i="3"/>
  <c r="AM117" i="3" l="1"/>
  <c r="AK116" i="3"/>
  <c r="AK36" i="3"/>
  <c r="AM37" i="3"/>
  <c r="AM38" i="3" l="1"/>
  <c r="AK37" i="3"/>
  <c r="AK117" i="3"/>
  <c r="AM118" i="3"/>
  <c r="AK118" i="3" l="1"/>
  <c r="AM119" i="3"/>
  <c r="AK38" i="3"/>
  <c r="AM39" i="3"/>
  <c r="AM40" i="3" l="1"/>
  <c r="AK39" i="3"/>
  <c r="AM120" i="3"/>
  <c r="AK119" i="3"/>
  <c r="AK120" i="3" l="1"/>
  <c r="AM121" i="3"/>
  <c r="AM41" i="3"/>
  <c r="AK40" i="3"/>
  <c r="AM42" i="3" l="1"/>
  <c r="AK41" i="3"/>
  <c r="AM122" i="3"/>
  <c r="AK121" i="3"/>
  <c r="AM123" i="3" l="1"/>
  <c r="AK122" i="3"/>
  <c r="AM43" i="3"/>
  <c r="AK42" i="3"/>
  <c r="AK43" i="3" l="1"/>
  <c r="AM44" i="3"/>
  <c r="AM124" i="3"/>
  <c r="AK123" i="3"/>
  <c r="AM125" i="3" l="1"/>
  <c r="AK124" i="3"/>
  <c r="AK44" i="3"/>
  <c r="AM45" i="3"/>
  <c r="AM46" i="3" l="1"/>
  <c r="AK45" i="3"/>
  <c r="AK125" i="3"/>
  <c r="AM126" i="3"/>
  <c r="AM127" i="3" l="1"/>
  <c r="AK126" i="3"/>
  <c r="AM47" i="3"/>
  <c r="AK46" i="3"/>
  <c r="AM48" i="3" l="1"/>
  <c r="AK47" i="3"/>
  <c r="AM128" i="3"/>
  <c r="AK127" i="3"/>
  <c r="AM129" i="3" l="1"/>
  <c r="AK128" i="3"/>
  <c r="AM49" i="3"/>
  <c r="AK48" i="3"/>
  <c r="AM50" i="3" l="1"/>
  <c r="AK49" i="3"/>
  <c r="AM130" i="3"/>
  <c r="AK129" i="3"/>
  <c r="AM131" i="3" l="1"/>
  <c r="AK130" i="3"/>
  <c r="AK50" i="3"/>
  <c r="AM51" i="3"/>
  <c r="AM52" i="3" l="1"/>
  <c r="AK51" i="3"/>
  <c r="AM132" i="3"/>
  <c r="AK131" i="3"/>
  <c r="AK132" i="3" l="1"/>
  <c r="AM133" i="3"/>
  <c r="AM53" i="3"/>
  <c r="AK52" i="3"/>
  <c r="AM134" i="3" l="1"/>
  <c r="AK133" i="3"/>
  <c r="AM54" i="3"/>
  <c r="AK53" i="3"/>
  <c r="AK54" i="3" l="1"/>
  <c r="AM55" i="3"/>
  <c r="AM135" i="3"/>
  <c r="AK134" i="3"/>
  <c r="AK135" i="3" l="1"/>
  <c r="AM136" i="3"/>
  <c r="AM56" i="3"/>
  <c r="AK55" i="3"/>
  <c r="AM137" i="3" l="1"/>
  <c r="AK136" i="3"/>
  <c r="AM57" i="3"/>
  <c r="AK56" i="3"/>
  <c r="AM58" i="3" l="1"/>
  <c r="AK57" i="3"/>
  <c r="AK137" i="3"/>
  <c r="AM138" i="3"/>
  <c r="AK138" i="3" l="1"/>
  <c r="AM139" i="3"/>
  <c r="AM59" i="3"/>
  <c r="AK58" i="3"/>
  <c r="AM60" i="3" l="1"/>
  <c r="AK59" i="3"/>
  <c r="AM140" i="3"/>
  <c r="AK139" i="3"/>
  <c r="AK140" i="3" l="1"/>
  <c r="AM141" i="3"/>
  <c r="AK60" i="3"/>
  <c r="AM61" i="3"/>
  <c r="AM142" i="3" l="1"/>
  <c r="AK141" i="3"/>
  <c r="AK61" i="3"/>
  <c r="AM62" i="3"/>
  <c r="AM63" i="3" l="1"/>
  <c r="AK62" i="3"/>
  <c r="AM143" i="3"/>
  <c r="AK142" i="3"/>
  <c r="AK143" i="3" l="1"/>
  <c r="AM144" i="3"/>
  <c r="AM64" i="3"/>
  <c r="AK63" i="3"/>
  <c r="AM65" i="3" l="1"/>
  <c r="AK64" i="3"/>
  <c r="AM145" i="3"/>
  <c r="AK144" i="3"/>
  <c r="AK145" i="3" l="1"/>
  <c r="AM146" i="3"/>
  <c r="AM66" i="3"/>
  <c r="AK65" i="3"/>
  <c r="AM67" i="3" l="1"/>
  <c r="AK66" i="3"/>
  <c r="AK146" i="3"/>
  <c r="AM147" i="3"/>
  <c r="AM148" i="3" l="1"/>
  <c r="AK147" i="3"/>
  <c r="AM68" i="3"/>
  <c r="AK67" i="3"/>
  <c r="AK68" i="3" l="1"/>
  <c r="AM69" i="3"/>
  <c r="AM149" i="3"/>
  <c r="AK148" i="3"/>
  <c r="AM150" i="3" l="1"/>
  <c r="AK149" i="3"/>
  <c r="AK69" i="3"/>
  <c r="AM70" i="3"/>
  <c r="AM71" i="3" l="1"/>
  <c r="AK70" i="3"/>
  <c r="AM151" i="3"/>
  <c r="AK150" i="3"/>
  <c r="AK151" i="3" l="1"/>
  <c r="AM152" i="3"/>
  <c r="AK71" i="3"/>
  <c r="AM72" i="3"/>
  <c r="AM153" i="3" l="1"/>
  <c r="AK152" i="3"/>
  <c r="AM73" i="3"/>
  <c r="AK72" i="3"/>
  <c r="AM74" i="3" l="1"/>
  <c r="AK73" i="3"/>
  <c r="AK153" i="3"/>
  <c r="AM154" i="3"/>
  <c r="AK154" i="3" l="1"/>
  <c r="AM155" i="3"/>
  <c r="AM75" i="3"/>
  <c r="AK74" i="3"/>
  <c r="AM76" i="3" l="1"/>
  <c r="AK75" i="3"/>
  <c r="AM156" i="3"/>
  <c r="AK155" i="3"/>
  <c r="AK156" i="3" l="1"/>
  <c r="AM157" i="3"/>
  <c r="AK76" i="3"/>
  <c r="AM77" i="3"/>
  <c r="AM158" i="3" l="1"/>
  <c r="AK157" i="3"/>
  <c r="AK77" i="3"/>
  <c r="AM78" i="3"/>
  <c r="AM79" i="3" l="1"/>
  <c r="AK78" i="3"/>
  <c r="AM159" i="3"/>
  <c r="AK158" i="3"/>
  <c r="AK159" i="3" l="1"/>
  <c r="AM160" i="3"/>
  <c r="AK79" i="3"/>
  <c r="AM80" i="3"/>
  <c r="AM81" i="3" l="1"/>
  <c r="AK80" i="3"/>
  <c r="AK160" i="3"/>
  <c r="AM161" i="3"/>
  <c r="AK161" i="3" l="1"/>
  <c r="AM162" i="3"/>
  <c r="AM82" i="3"/>
  <c r="AK81" i="3"/>
  <c r="AM83" i="3" l="1"/>
  <c r="AK82" i="3"/>
  <c r="AK162" i="3"/>
  <c r="AM163" i="3"/>
  <c r="AM164" i="3" l="1"/>
  <c r="R14" i="3" s="1"/>
  <c r="AK163" i="3"/>
  <c r="AM84" i="3"/>
  <c r="AK83" i="3"/>
  <c r="AK84" i="3" l="1"/>
  <c r="AK164" i="3"/>
  <c r="K15" i="3" l="1"/>
  <c r="K1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Ko, Rachel      TWNRC</author>
  </authors>
  <commentList>
    <comment ref="E1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CARRIE:
1.)</t>
        </r>
        <r>
          <rPr>
            <b/>
            <sz val="9"/>
            <color indexed="81"/>
            <rFont val="細明體"/>
            <family val="3"/>
            <charset val="136"/>
          </rPr>
          <t>不在投保年齡請跳提醒</t>
        </r>
        <r>
          <rPr>
            <b/>
            <sz val="9"/>
            <color indexed="81"/>
            <rFont val="Tahoma"/>
            <family val="2"/>
          </rPr>
          <t>(1~60yrs)
2.)</t>
        </r>
        <r>
          <rPr>
            <b/>
            <sz val="9"/>
            <color indexed="81"/>
            <rFont val="細明體"/>
            <family val="3"/>
            <charset val="136"/>
          </rPr>
          <t>保額限以百元輸入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細明體"/>
            <family val="3"/>
            <charset val="136"/>
          </rPr>
          <t>超過投保額度跳提醒</t>
        </r>
        <r>
          <rPr>
            <b/>
            <sz val="9"/>
            <color indexed="81"/>
            <rFont val="Tahoma"/>
            <family val="2"/>
          </rPr>
          <t>(MAX
1~49</t>
        </r>
        <r>
          <rPr>
            <b/>
            <sz val="9"/>
            <color indexed="81"/>
            <rFont val="細明體"/>
            <family val="3"/>
            <charset val="136"/>
          </rPr>
          <t>歲：</t>
        </r>
        <r>
          <rPr>
            <b/>
            <sz val="9"/>
            <color indexed="81"/>
            <rFont val="Tahoma"/>
            <family val="2"/>
          </rPr>
          <t>10</t>
        </r>
        <r>
          <rPr>
            <b/>
            <sz val="9"/>
            <color indexed="81"/>
            <rFont val="細明體"/>
            <family val="3"/>
            <charset val="136"/>
          </rPr>
          <t>萬</t>
        </r>
        <r>
          <rPr>
            <b/>
            <sz val="9"/>
            <color indexed="81"/>
            <rFont val="Tahoma"/>
            <family val="2"/>
          </rPr>
          <t>~200</t>
        </r>
        <r>
          <rPr>
            <b/>
            <sz val="9"/>
            <color indexed="81"/>
            <rFont val="細明體"/>
            <family val="3"/>
            <charset val="136"/>
          </rPr>
          <t xml:space="preserve">萬
</t>
        </r>
        <r>
          <rPr>
            <b/>
            <sz val="9"/>
            <color indexed="81"/>
            <rFont val="Tahoma"/>
            <family val="2"/>
          </rPr>
          <t>50~60</t>
        </r>
        <r>
          <rPr>
            <b/>
            <sz val="9"/>
            <color indexed="81"/>
            <rFont val="細明體"/>
            <family val="3"/>
            <charset val="136"/>
          </rPr>
          <t>歲：</t>
        </r>
        <r>
          <rPr>
            <b/>
            <sz val="9"/>
            <color indexed="81"/>
            <rFont val="Tahoma"/>
            <family val="2"/>
          </rPr>
          <t>10</t>
        </r>
        <r>
          <rPr>
            <b/>
            <sz val="9"/>
            <color indexed="81"/>
            <rFont val="細明體"/>
            <family val="3"/>
            <charset val="136"/>
          </rPr>
          <t>萬</t>
        </r>
        <r>
          <rPr>
            <b/>
            <sz val="9"/>
            <color indexed="81"/>
            <rFont val="Tahoma"/>
            <family val="2"/>
          </rPr>
          <t>~100</t>
        </r>
        <r>
          <rPr>
            <b/>
            <sz val="9"/>
            <color indexed="81"/>
            <rFont val="細明體"/>
            <family val="3"/>
            <charset val="136"/>
          </rPr>
          <t xml:space="preserve">萬
</t>
        </r>
        <r>
          <rPr>
            <b/>
            <sz val="9"/>
            <color indexed="81"/>
            <rFont val="Tahoma"/>
            <family val="2"/>
          </rPr>
          <t>Min: $10</t>
        </r>
        <r>
          <rPr>
            <b/>
            <sz val="9"/>
            <color indexed="81"/>
            <rFont val="細明體"/>
            <family val="3"/>
            <charset val="136"/>
          </rPr>
          <t>萬</t>
        </r>
        <r>
          <rPr>
            <b/>
            <sz val="9"/>
            <color indexed="81"/>
            <rFont val="Tahoma"/>
            <family val="2"/>
          </rPr>
          <t xml:space="preserve">)
</t>
        </r>
      </text>
    </comment>
    <comment ref="E1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CARRIE:</t>
        </r>
        <r>
          <rPr>
            <sz val="9"/>
            <color indexed="81"/>
            <rFont val="Tahoma"/>
            <family val="2"/>
          </rPr>
          <t xml:space="preserve">
1.)</t>
        </r>
        <r>
          <rPr>
            <sz val="9"/>
            <color indexed="81"/>
            <rFont val="細明體"/>
            <family val="3"/>
            <charset val="136"/>
          </rPr>
          <t>不在投保年齡請跳提醒</t>
        </r>
        <r>
          <rPr>
            <sz val="9"/>
            <color indexed="81"/>
            <rFont val="Tahoma"/>
            <family val="2"/>
          </rPr>
          <t>(16~60yrs)</t>
        </r>
        <r>
          <rPr>
            <sz val="9"/>
            <color indexed="81"/>
            <rFont val="細明體"/>
            <family val="3"/>
            <charset val="136"/>
          </rPr>
          <t xml:space="preserve">
</t>
        </r>
        <r>
          <rPr>
            <sz val="9"/>
            <color indexed="81"/>
            <rFont val="Tahoma"/>
            <family val="2"/>
          </rPr>
          <t>2.)</t>
        </r>
        <r>
          <rPr>
            <sz val="9"/>
            <color indexed="81"/>
            <rFont val="細明體"/>
            <family val="3"/>
            <charset val="136"/>
          </rPr>
          <t>保額限以百元輸入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細明體"/>
            <family val="3"/>
            <charset val="136"/>
          </rPr>
          <t>超過投保額度跳提醒(MAX$3000, Min$500)</t>
        </r>
      </text>
    </comment>
    <comment ref="E1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CARRIE:
1.)</t>
        </r>
        <r>
          <rPr>
            <b/>
            <sz val="9"/>
            <color indexed="81"/>
            <rFont val="細明體"/>
            <family val="3"/>
            <charset val="136"/>
          </rPr>
          <t>不在投保年齡請跳提醒</t>
        </r>
        <r>
          <rPr>
            <b/>
            <sz val="9"/>
            <color indexed="81"/>
            <rFont val="Tahoma"/>
            <family val="2"/>
          </rPr>
          <t>(16~60yrs)</t>
        </r>
        <r>
          <rPr>
            <b/>
            <sz val="9"/>
            <color indexed="81"/>
            <rFont val="細明體"/>
            <family val="3"/>
            <charset val="136"/>
          </rPr>
          <t xml:space="preserve">
</t>
        </r>
        <r>
          <rPr>
            <b/>
            <sz val="9"/>
            <color indexed="81"/>
            <rFont val="Tahoma"/>
            <family val="2"/>
          </rPr>
          <t>2.)</t>
        </r>
        <r>
          <rPr>
            <b/>
            <sz val="9"/>
            <color indexed="81"/>
            <rFont val="細明體"/>
            <family val="3"/>
            <charset val="136"/>
          </rPr>
          <t>保額限以百元輸入</t>
        </r>
        <r>
          <rPr>
            <b/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細明體"/>
            <family val="3"/>
            <charset val="136"/>
          </rPr>
          <t>超過投保額度跳提醒</t>
        </r>
        <r>
          <rPr>
            <b/>
            <sz val="9"/>
            <color indexed="81"/>
            <rFont val="Tahoma"/>
            <family val="2"/>
          </rPr>
          <t>(MAX$3000, Min$500)</t>
        </r>
      </text>
    </comment>
  </commentList>
</comments>
</file>

<file path=xl/sharedStrings.xml><?xml version="1.0" encoding="utf-8"?>
<sst xmlns="http://schemas.openxmlformats.org/spreadsheetml/2006/main" count="313" uniqueCount="203">
  <si>
    <t>填表日期時間:</t>
    <phoneticPr fontId="3" type="noConversion"/>
  </si>
  <si>
    <t>性別</t>
    <phoneticPr fontId="3" type="noConversion"/>
  </si>
  <si>
    <t>保險金額</t>
    <phoneticPr fontId="3" type="noConversion"/>
  </si>
  <si>
    <t>繳費方式</t>
    <phoneticPr fontId="3" type="noConversion"/>
  </si>
  <si>
    <t>繳費期間(年期)</t>
    <phoneticPr fontId="3" type="noConversion"/>
  </si>
  <si>
    <t>保險期間</t>
    <phoneticPr fontId="3" type="noConversion"/>
  </si>
  <si>
    <t>給付項目</t>
  </si>
  <si>
    <t>給付內容</t>
    <phoneticPr fontId="3" type="noConversion"/>
  </si>
  <si>
    <t>新台幣</t>
    <phoneticPr fontId="3" type="noConversion"/>
  </si>
  <si>
    <t>元</t>
    <phoneticPr fontId="3" type="noConversion"/>
  </si>
  <si>
    <t>手術醫療保險金</t>
    <phoneticPr fontId="1" type="noConversion"/>
  </si>
  <si>
    <t>特定手術療養保險金
(針對男女性器官特定手術額外給付)</t>
    <phoneticPr fontId="1" type="noConversion"/>
  </si>
  <si>
    <t>創傷縫合處置保險金</t>
    <phoneticPr fontId="1" type="noConversion"/>
  </si>
  <si>
    <t>人工水晶體醫材購置補助保險金</t>
    <phoneticPr fontId="1" type="noConversion"/>
  </si>
  <si>
    <t>人工髖關節醫材購置補助保險金</t>
    <phoneticPr fontId="1" type="noConversion"/>
  </si>
  <si>
    <t>人工膝關節醫材購置補助保險金</t>
    <phoneticPr fontId="1" type="noConversion"/>
  </si>
  <si>
    <t>心臟血管支架購置補助保險金</t>
    <phoneticPr fontId="1" type="noConversion"/>
  </si>
  <si>
    <t>總給付上限</t>
    <phoneticPr fontId="1" type="noConversion"/>
  </si>
  <si>
    <t>身故保險金或喪葬費用保險金
(給付後保單終止)</t>
    <phoneticPr fontId="1" type="noConversion"/>
  </si>
  <si>
    <t>祝壽保險金
(保險年齡屆滿111歲，給付後保單終止)</t>
    <phoneticPr fontId="1" type="noConversion"/>
  </si>
  <si>
    <t xml:space="preserve"> ~</t>
    <phoneticPr fontId="1" type="noConversion"/>
  </si>
  <si>
    <t>元/每次每眼</t>
    <phoneticPr fontId="3" type="noConversion"/>
  </si>
  <si>
    <t>元/每次每側</t>
    <phoneticPr fontId="3" type="noConversion"/>
  </si>
  <si>
    <t>元/每次</t>
    <phoneticPr fontId="3" type="noConversion"/>
  </si>
  <si>
    <t>同一次支架置放處置中，同時置放二支以上心臟血管支架時，康健人壽僅給付一次「心臟血管支架購置補助保險金」。</t>
    <phoneticPr fontId="1" type="noConversion"/>
  </si>
  <si>
    <t>男性</t>
    <phoneticPr fontId="1" type="noConversion"/>
  </si>
  <si>
    <t>女性</t>
    <phoneticPr fontId="1" type="noConversion"/>
  </si>
  <si>
    <t>性別</t>
    <phoneticPr fontId="1" type="noConversion"/>
  </si>
  <si>
    <t>20年</t>
    <phoneticPr fontId="1" type="noConversion"/>
  </si>
  <si>
    <t>至被保險人保險年齡達111歲之保單週年日</t>
    <phoneticPr fontId="3" type="noConversion"/>
  </si>
  <si>
    <t>繳費方式</t>
  </si>
  <si>
    <t>年繳</t>
    <phoneticPr fontId="1" type="noConversion"/>
  </si>
  <si>
    <t>半年繳</t>
  </si>
  <si>
    <t>季繳</t>
  </si>
  <si>
    <t>月繳</t>
  </si>
  <si>
    <t>豁免保險費</t>
    <phoneticPr fontId="1" type="noConversion"/>
  </si>
  <si>
    <t>所繳保險費總和100% - 已申領保險金</t>
    <phoneticPr fontId="1" type="noConversion"/>
  </si>
  <si>
    <t>按保險金額的20倍乘以「創傷縫合處置保險金給付比例表」10%~20%給付
(惟創傷之傷口大小如小於5公分給付為0)</t>
    <phoneticPr fontId="1" type="noConversion"/>
  </si>
  <si>
    <t>符合特定手術項目，按保險金額的20倍乘以「特定手術項目表」5%~120%給付</t>
    <phoneticPr fontId="1" type="noConversion"/>
  </si>
  <si>
    <t>按保險金額的20倍乘以「手術項目及比例表」5%~300%給付</t>
    <phoneticPr fontId="1" type="noConversion"/>
  </si>
  <si>
    <t>民國/年</t>
    <phoneticPr fontId="3" type="noConversion"/>
  </si>
  <si>
    <t>月</t>
    <phoneticPr fontId="3" type="noConversion"/>
  </si>
  <si>
    <t>日</t>
    <phoneticPr fontId="3" type="noConversion"/>
  </si>
  <si>
    <t>承保年齡</t>
    <phoneticPr fontId="3" type="noConversion"/>
  </si>
  <si>
    <t>每期所繳保費</t>
    <phoneticPr fontId="3" type="noConversion"/>
  </si>
  <si>
    <t>Month</t>
  </si>
  <si>
    <t>Date</t>
    <phoneticPr fontId="1" type="noConversion"/>
  </si>
  <si>
    <t>Policy Term</t>
  </si>
  <si>
    <t>WSB20</t>
  </si>
  <si>
    <t>Age/Gender</t>
  </si>
  <si>
    <t>Male</t>
  </si>
  <si>
    <t>Female</t>
  </si>
  <si>
    <t>Premium Rates(Per 100 SA)</t>
    <phoneticPr fontId="1" type="noConversion"/>
  </si>
  <si>
    <t>繳別係數</t>
    <phoneticPr fontId="1" type="noConversion"/>
  </si>
  <si>
    <t xml:space="preserve">                                  疾病或意外1~6級失能豁免保險費</t>
    <phoneticPr fontId="1" type="noConversion"/>
  </si>
  <si>
    <t>淺藍色為填入資料區</t>
    <phoneticPr fontId="1" type="noConversion"/>
  </si>
  <si>
    <t>主契約保險</t>
    <phoneticPr fontId="1" type="noConversion"/>
  </si>
  <si>
    <t>康健人壽新術術順心手術醫療終身健康保險</t>
    <phoneticPr fontId="1" type="noConversion"/>
  </si>
  <si>
    <t>癌症(RCG)</t>
    <phoneticPr fontId="1" type="noConversion"/>
  </si>
  <si>
    <t>日額住院醫療(RHA)</t>
    <phoneticPr fontId="1" type="noConversion"/>
  </si>
  <si>
    <t>保額以百元為單位</t>
    <phoneticPr fontId="1" type="noConversion"/>
  </si>
  <si>
    <t>附約投保內容</t>
    <phoneticPr fontId="1" type="noConversion"/>
  </si>
  <si>
    <t>附約</t>
    <phoneticPr fontId="1" type="noConversion"/>
  </si>
  <si>
    <t>保額</t>
    <phoneticPr fontId="1" type="noConversion"/>
  </si>
  <si>
    <t>保額以萬元為單位</t>
    <phoneticPr fontId="1" type="noConversion"/>
  </si>
  <si>
    <t>手術醫療(RSA)</t>
    <phoneticPr fontId="1" type="noConversion"/>
  </si>
  <si>
    <t>每期所繳保費</t>
    <phoneticPr fontId="3" type="noConversion"/>
  </si>
  <si>
    <t>每期所繳保費</t>
    <phoneticPr fontId="3" type="noConversion"/>
  </si>
  <si>
    <t>專案每期所繳總保費:</t>
    <phoneticPr fontId="1" type="noConversion"/>
  </si>
  <si>
    <t>主約: 康健人壽新術術順心手術醫療終身健康保險</t>
    <phoneticPr fontId="1" type="noConversion"/>
  </si>
  <si>
    <t xml:space="preserve">           實際給付金額依實際投保金額及保單條款為準</t>
  </si>
  <si>
    <t xml:space="preserve">附約計畫 </t>
    <phoneticPr fontId="1" type="noConversion"/>
  </si>
  <si>
    <t>重度癌症保險金(註8)</t>
    <phoneticPr fontId="1" type="noConversion"/>
  </si>
  <si>
    <t>特定癌症(註9)</t>
    <phoneticPr fontId="1" type="noConversion"/>
  </si>
  <si>
    <t>保
障
項
目</t>
    <phoneticPr fontId="1" type="noConversion"/>
  </si>
  <si>
    <t>商
品</t>
    <phoneticPr fontId="1" type="noConversion"/>
  </si>
  <si>
    <t>保
障
項
目</t>
    <phoneticPr fontId="1" type="noConversion"/>
  </si>
  <si>
    <t>康健人壽保障輕鬆配一年定期
防癌健康保險附約(RCG)</t>
    <phoneticPr fontId="1" type="noConversion"/>
  </si>
  <si>
    <t>康健人壽保障輕鬆配一年定期
住院日額給付健康保險附約(RHA)</t>
    <phoneticPr fontId="1" type="noConversion"/>
  </si>
  <si>
    <t>康健人壽保障輕鬆配一年定期
手術健康保險附約(RSA)</t>
    <phoneticPr fontId="1" type="noConversion"/>
  </si>
  <si>
    <t>-</t>
    <phoneticPr fontId="1" type="noConversion"/>
  </si>
  <si>
    <t>-</t>
    <phoneticPr fontId="1" type="noConversion"/>
  </si>
  <si>
    <t>初期或輕度癌症保險金
(註1)</t>
    <phoneticPr fontId="1" type="noConversion"/>
  </si>
  <si>
    <t>重度癌症保險金
(註2)</t>
    <phoneticPr fontId="1" type="noConversion"/>
  </si>
  <si>
    <t>特定癌症
(註3)</t>
    <phoneticPr fontId="1" type="noConversion"/>
  </si>
  <si>
    <t>住院日額保險金
(註4)</t>
    <phoneticPr fontId="1" type="noConversion"/>
  </si>
  <si>
    <t>特定病房保險金
(註5)</t>
    <phoneticPr fontId="1" type="noConversion"/>
  </si>
  <si>
    <t>門診手術慰問保險金(註6)</t>
    <phoneticPr fontId="1" type="noConversion"/>
  </si>
  <si>
    <t>註1.</t>
    <phoneticPr fontId="1" type="noConversion"/>
  </si>
  <si>
    <t>註2.</t>
  </si>
  <si>
    <t>註3.</t>
  </si>
  <si>
    <t>註4.</t>
  </si>
  <si>
    <t>註5.</t>
  </si>
  <si>
    <t>註6.</t>
  </si>
  <si>
    <t>註7.</t>
  </si>
  <si>
    <t>限「初次罹患」「癌症(初期)」或「癌症(輕度)」，有效期間內(含續保)申領以一次為限。</t>
  </si>
  <si>
    <t>限「初次罹患」「癌症(重度)」；給付「重度癌症保險金」後，不再負「初期或輕度癌症保險金」給付之責。</t>
  </si>
  <si>
    <t>同一次住院最高日數以180日為限。因精神疾病住院診療者，同一次住院最高日數以90日為限。</t>
  </si>
  <si>
    <t>同一次門診手術中，接受兩項以上手術時，僅給付一次。</t>
  </si>
  <si>
    <t>同一次住院手術中，接受兩項以上手術時，僅給付一次。</t>
  </si>
  <si>
    <t>特定癌症係指癌症(初期)和癌症(輕度)以外之以下「國際疾病傷害及死因分類標準」所載之癌症：鼻咽癌，胃癌，肺、支氣管及氣管癌，皮膚癌。</t>
    <phoneticPr fontId="1" type="noConversion"/>
  </si>
  <si>
    <t>進住加護病房或燒燙傷病房；同一次住院期間，合計最高以30日為限。同一住院日，不論進住移出加護病房或燒燙傷病房幾次，均只算一日。</t>
    <phoneticPr fontId="1" type="noConversion"/>
  </si>
  <si>
    <r>
      <rPr>
        <sz val="12"/>
        <rFont val="標楷體"/>
        <family val="4"/>
        <charset val="136"/>
      </rPr>
      <t>黃色請匯入資料以計算出數值</t>
    </r>
    <phoneticPr fontId="1" type="noConversion"/>
  </si>
  <si>
    <t>Age calculation</t>
    <phoneticPr fontId="1" type="noConversion"/>
  </si>
  <si>
    <t>Factor - RCG</t>
    <phoneticPr fontId="1" type="noConversion"/>
  </si>
  <si>
    <t>Factor - RHA</t>
    <phoneticPr fontId="1" type="noConversion"/>
  </si>
  <si>
    <t>Factor - RSA</t>
    <phoneticPr fontId="1" type="noConversion"/>
  </si>
  <si>
    <r>
      <rPr>
        <sz val="12"/>
        <rFont val="標楷體"/>
        <family val="4"/>
        <charset val="136"/>
      </rPr>
      <t>藍色為計算出的值，供建議書使用</t>
    </r>
    <phoneticPr fontId="1" type="noConversion"/>
  </si>
  <si>
    <t>Date</t>
  </si>
  <si>
    <t>Sex</t>
    <phoneticPr fontId="1" type="noConversion"/>
  </si>
  <si>
    <t>Mode</t>
    <phoneticPr fontId="1" type="noConversion"/>
  </si>
  <si>
    <t>Index</t>
    <phoneticPr fontId="55" type="noConversion"/>
  </si>
  <si>
    <t>Sex</t>
    <phoneticPr fontId="55" type="noConversion"/>
  </si>
  <si>
    <t>Age</t>
    <phoneticPr fontId="55" type="noConversion"/>
  </si>
  <si>
    <t>PPP</t>
    <phoneticPr fontId="55" type="noConversion"/>
  </si>
  <si>
    <t>Coverage Term</t>
    <phoneticPr fontId="55" type="noConversion"/>
  </si>
  <si>
    <t>GP</t>
    <phoneticPr fontId="55" type="noConversion"/>
  </si>
  <si>
    <t>Index</t>
    <phoneticPr fontId="55" type="noConversion"/>
  </si>
  <si>
    <t>Sex</t>
    <phoneticPr fontId="55" type="noConversion"/>
  </si>
  <si>
    <t>Age</t>
    <phoneticPr fontId="55" type="noConversion"/>
  </si>
  <si>
    <t>PPP</t>
    <phoneticPr fontId="55" type="noConversion"/>
  </si>
  <si>
    <t>GP</t>
    <phoneticPr fontId="55" type="noConversion"/>
  </si>
  <si>
    <r>
      <rPr>
        <sz val="12"/>
        <color theme="1"/>
        <rFont val="標楷體"/>
        <family val="4"/>
        <charset val="136"/>
      </rPr>
      <t>男性</t>
    </r>
  </si>
  <si>
    <r>
      <rPr>
        <sz val="12"/>
        <rFont val="標楷體"/>
        <family val="4"/>
        <charset val="136"/>
      </rPr>
      <t>月繳</t>
    </r>
    <phoneticPr fontId="1" type="noConversion"/>
  </si>
  <si>
    <r>
      <rPr>
        <sz val="12"/>
        <color theme="1"/>
        <rFont val="標楷體"/>
        <family val="4"/>
        <charset val="136"/>
      </rPr>
      <t>女性</t>
    </r>
  </si>
  <si>
    <r>
      <rPr>
        <sz val="12"/>
        <rFont val="標楷體"/>
        <family val="4"/>
        <charset val="136"/>
      </rPr>
      <t>季繳</t>
    </r>
    <phoneticPr fontId="1" type="noConversion"/>
  </si>
  <si>
    <r>
      <rPr>
        <sz val="12"/>
        <rFont val="標楷體"/>
        <family val="4"/>
        <charset val="136"/>
      </rPr>
      <t>半年繳</t>
    </r>
    <phoneticPr fontId="1" type="noConversion"/>
  </si>
  <si>
    <r>
      <rPr>
        <sz val="12"/>
        <rFont val="標楷體"/>
        <family val="4"/>
        <charset val="136"/>
      </rPr>
      <t>年繳</t>
    </r>
    <phoneticPr fontId="1" type="noConversion"/>
  </si>
  <si>
    <t>&lt;=Issued Age</t>
    <phoneticPr fontId="1" type="noConversion"/>
  </si>
  <si>
    <t>index</t>
  </si>
  <si>
    <r>
      <t>Unit</t>
    </r>
    <r>
      <rPr>
        <sz val="12"/>
        <color theme="1"/>
        <rFont val="標楷體"/>
        <family val="4"/>
        <charset val="136"/>
      </rPr>
      <t>年繳保費</t>
    </r>
  </si>
  <si>
    <t>主約：</t>
    <phoneticPr fontId="48" type="noConversion"/>
  </si>
  <si>
    <t>附約：</t>
    <phoneticPr fontId="48" type="noConversion"/>
  </si>
  <si>
    <r>
      <rPr>
        <sz val="12"/>
        <color theme="1"/>
        <rFont val="細明體"/>
        <family val="3"/>
        <charset val="136"/>
      </rPr>
      <t>　</t>
    </r>
    <r>
      <rPr>
        <sz val="12"/>
        <color theme="1"/>
        <rFont val="Arial"/>
        <family val="2"/>
      </rPr>
      <t xml:space="preserve">• </t>
    </r>
    <r>
      <rPr>
        <sz val="10.199999999999999"/>
        <color theme="1"/>
        <rFont val="Arial"/>
        <family val="2"/>
      </rPr>
      <t>RCG</t>
    </r>
    <phoneticPr fontId="48" type="noConversion"/>
  </si>
  <si>
    <r>
      <rPr>
        <sz val="12"/>
        <color theme="1"/>
        <rFont val="細明體"/>
        <family val="3"/>
        <charset val="136"/>
      </rPr>
      <t>　</t>
    </r>
    <r>
      <rPr>
        <sz val="12"/>
        <color theme="1"/>
        <rFont val="Arial"/>
        <family val="2"/>
      </rPr>
      <t xml:space="preserve">• </t>
    </r>
    <r>
      <rPr>
        <sz val="10.199999999999999"/>
        <color theme="1"/>
        <rFont val="Arial"/>
        <family val="2"/>
      </rPr>
      <t>RHA</t>
    </r>
    <phoneticPr fontId="48" type="noConversion"/>
  </si>
  <si>
    <r>
      <rPr>
        <sz val="12"/>
        <color theme="1"/>
        <rFont val="細明體"/>
        <family val="3"/>
        <charset val="136"/>
      </rPr>
      <t>　</t>
    </r>
    <r>
      <rPr>
        <sz val="12"/>
        <color theme="1"/>
        <rFont val="Arial"/>
        <family val="2"/>
      </rPr>
      <t xml:space="preserve">• </t>
    </r>
    <r>
      <rPr>
        <sz val="10.199999999999999"/>
        <color theme="1"/>
        <rFont val="Arial"/>
        <family val="2"/>
      </rPr>
      <t>RSA</t>
    </r>
    <phoneticPr fontId="48" type="noConversion"/>
  </si>
  <si>
    <t>Factor - WSB</t>
    <phoneticPr fontId="1" type="noConversion"/>
  </si>
  <si>
    <t>住院手術慰問保險金(註7)</t>
    <phoneticPr fontId="1" type="noConversion"/>
  </si>
  <si>
    <t>*1~49歲：10萬~200萬</t>
    <phoneticPr fontId="1" type="noConversion"/>
  </si>
  <si>
    <t>*50~60歲：10萬~100萬</t>
    <phoneticPr fontId="1" type="noConversion"/>
  </si>
  <si>
    <r>
      <t xml:space="preserve">日額住院醫療(RHA) </t>
    </r>
    <r>
      <rPr>
        <b/>
        <sz val="8"/>
        <color rgb="FFFF0000"/>
        <rFont val="微軟正黑體"/>
        <family val="2"/>
        <charset val="136"/>
      </rPr>
      <t>保額以百元為單位</t>
    </r>
    <phoneticPr fontId="1" type="noConversion"/>
  </si>
  <si>
    <r>
      <t xml:space="preserve">癌症(RCG) </t>
    </r>
    <r>
      <rPr>
        <b/>
        <sz val="8"/>
        <color rgb="FFFF0000"/>
        <rFont val="微軟正黑體"/>
        <family val="2"/>
        <charset val="136"/>
      </rPr>
      <t>保額以萬元為單位</t>
    </r>
    <phoneticPr fontId="1" type="noConversion"/>
  </si>
  <si>
    <r>
      <t xml:space="preserve">手術醫療(RSA) </t>
    </r>
    <r>
      <rPr>
        <b/>
        <sz val="8"/>
        <color rgb="FFFF0000"/>
        <rFont val="微軟正黑體"/>
        <family val="2"/>
        <charset val="136"/>
      </rPr>
      <t>保額以百元為單位</t>
    </r>
    <phoneticPr fontId="1" type="noConversion"/>
  </si>
  <si>
    <t>給付項目</t>
    <phoneticPr fontId="1" type="noConversion"/>
  </si>
  <si>
    <r>
      <rPr>
        <b/>
        <sz val="14"/>
        <color indexed="9"/>
        <rFont val="微軟正黑體"/>
        <family val="2"/>
        <charset val="136"/>
      </rPr>
      <t>給付內容</t>
    </r>
    <phoneticPr fontId="1" type="noConversion"/>
  </si>
  <si>
    <r>
      <rPr>
        <b/>
        <sz val="14"/>
        <color indexed="9"/>
        <rFont val="微軟正黑體"/>
        <family val="2"/>
        <charset val="136"/>
      </rPr>
      <t>給付金額</t>
    </r>
    <phoneticPr fontId="1" type="noConversion"/>
  </si>
  <si>
    <t>癌症</t>
    <phoneticPr fontId="1" type="noConversion"/>
  </si>
  <si>
    <r>
      <rPr>
        <b/>
        <sz val="14"/>
        <color indexed="9"/>
        <rFont val="微軟正黑體"/>
        <family val="2"/>
        <charset val="136"/>
      </rPr>
      <t>初期或輕度癌症保險金(註1)</t>
    </r>
    <phoneticPr fontId="1" type="noConversion"/>
  </si>
  <si>
    <r>
      <rPr>
        <b/>
        <sz val="14"/>
        <color indexed="9"/>
        <rFont val="微軟正黑體"/>
        <family val="2"/>
        <charset val="136"/>
      </rPr>
      <t>重度癌症保險金(註2)</t>
    </r>
    <phoneticPr fontId="1" type="noConversion"/>
  </si>
  <si>
    <t xml:space="preserve">保險金額 </t>
    <phoneticPr fontId="1" type="noConversion"/>
  </si>
  <si>
    <r>
      <rPr>
        <b/>
        <sz val="14"/>
        <color indexed="9"/>
        <rFont val="微軟正黑體"/>
        <family val="2"/>
        <charset val="136"/>
      </rPr>
      <t>特定癌症(註3)</t>
    </r>
    <phoneticPr fontId="1" type="noConversion"/>
  </si>
  <si>
    <t>住院
醫療</t>
    <phoneticPr fontId="1" type="noConversion"/>
  </si>
  <si>
    <r>
      <rPr>
        <b/>
        <sz val="14"/>
        <color indexed="9"/>
        <rFont val="微軟正黑體"/>
        <family val="2"/>
        <charset val="136"/>
      </rPr>
      <t>住院日額保險金(註4)</t>
    </r>
    <phoneticPr fontId="1" type="noConversion"/>
  </si>
  <si>
    <r>
      <rPr>
        <b/>
        <sz val="14"/>
        <color indexed="9"/>
        <rFont val="微軟正黑體"/>
        <family val="2"/>
        <charset val="136"/>
      </rPr>
      <t>特定病房保險金(註5)</t>
    </r>
    <phoneticPr fontId="1" type="noConversion"/>
  </si>
  <si>
    <t>手術</t>
    <phoneticPr fontId="1" type="noConversion"/>
  </si>
  <si>
    <r>
      <rPr>
        <b/>
        <sz val="14"/>
        <color indexed="9"/>
        <rFont val="微軟正黑體"/>
        <family val="2"/>
        <charset val="136"/>
      </rPr>
      <t>門診手術慰問保險金(註6)</t>
    </r>
    <phoneticPr fontId="1" type="noConversion"/>
  </si>
  <si>
    <r>
      <rPr>
        <b/>
        <sz val="14"/>
        <color indexed="9"/>
        <rFont val="微軟正黑體"/>
        <family val="2"/>
        <charset val="136"/>
      </rPr>
      <t>住院手術慰問保險金(註7)</t>
    </r>
    <phoneticPr fontId="1" type="noConversion"/>
  </si>
  <si>
    <t>特定
傷病</t>
    <phoneticPr fontId="1" type="noConversion"/>
  </si>
  <si>
    <t>特定傷病保險金(註8)</t>
    <phoneticPr fontId="1" type="noConversion"/>
  </si>
  <si>
    <t>保額 x 30倍</t>
    <phoneticPr fontId="1" type="noConversion"/>
  </si>
  <si>
    <t>特定傷病生活扶助保險金(註9)</t>
    <phoneticPr fontId="1" type="noConversion"/>
  </si>
  <si>
    <t>特定傷病定義(15項)</t>
    <phoneticPr fontId="1" type="noConversion"/>
  </si>
  <si>
    <t>1. 癌症（重度）
2. 急性腦炎併神經障礙後遺症
3. 嚴重阿茲海默氏症
4. 嚴重巴金森氏症
5. 嚴重運動神經元疾病
6. 多發性硬化症
7. 嚴重再生不良性貧血
8. 良性腦腫瘤併神經障礙後遺症</t>
    <phoneticPr fontId="1" type="noConversion"/>
  </si>
  <si>
    <t>9. 嚴重第三度燒燙傷
10. 急性心肌梗塞(重度)
11. 冠狀動脈繞道手術
12. 主動脈外科置換手術
13. 心臟瓣膜開心手術
14. 嚴重肝硬化症
15. 慢性肝病合併肝衰竭</t>
    <phoneticPr fontId="1" type="noConversion"/>
  </si>
  <si>
    <t>註1.</t>
    <phoneticPr fontId="1" type="noConversion"/>
  </si>
  <si>
    <t>特定癌症係指癌症(初期)和癌症(輕度)以外之以「國際疾病傷害及死因分類標準」所載之癌症：鼻咽癌，胃癌，肺、支氣管及氣管癌及皮膚癌。</t>
    <phoneticPr fontId="1" type="noConversion"/>
  </si>
  <si>
    <t>進住加護病房或燒燙傷病房；同一次住院期間，合計最高以30日為限。同一住院日，不論進住移出加護病房或燒燙傷病房幾次，均只算一日。</t>
    <phoneticPr fontId="1" type="noConversion"/>
  </si>
  <si>
    <t>註8.</t>
  </si>
  <si>
    <t>被保險人同時或先後罹患二種以上之「特定傷病」時，本公司僅給付一次「特定傷病保險金」。 依約定給付「特定傷病保險金」後，本附約效力即行終止。</t>
    <phoneticPr fontId="1" type="noConversion"/>
  </si>
  <si>
    <t>註9.</t>
  </si>
  <si>
    <t>附約計畫保障內容</t>
    <phoneticPr fontId="1" type="noConversion"/>
  </si>
  <si>
    <t>額外保險金額</t>
    <phoneticPr fontId="1" type="noConversion"/>
  </si>
  <si>
    <t>額外
保險金額  x  5  x 住院天數</t>
    <phoneticPr fontId="1" type="noConversion"/>
  </si>
  <si>
    <t>保險金額 x 2 /次</t>
    <phoneticPr fontId="1" type="noConversion"/>
  </si>
  <si>
    <t>保險金額 x 10 /次</t>
    <phoneticPr fontId="1" type="noConversion"/>
  </si>
  <si>
    <t>保險金額  x  住院天數</t>
    <phoneticPr fontId="1" type="noConversion"/>
  </si>
  <si>
    <t>保險金額 x 20%</t>
    <phoneticPr fontId="1" type="noConversion"/>
  </si>
  <si>
    <t>診斷確定初次罹患保單條款第二條約定之「特定傷病」，若被保險人於該診斷確定日之各週年日仍生存者，本公司按診斷確定當時之保險金額，按月給付「特定傷病生活扶助保險金」，持續給付12個月。本公司將於每年核對被保險人仍生存之證明文件後，按月給付次12個月之「特定傷病生活扶助保險金」; 最高以給付至「累計給付已達120個月」或「被保險人之保險年齡達86歲之保單週年日」二者較早屆至日為止;被保險人同時或先後罹患二種以上之「特定傷病」時，本公司僅給付一次「特定傷病生活扶助保險金」; 給付「特定傷病保險金」後，本附約效力即行終止，但仍應依保單條款之約定給付「特定傷病生活扶助保險金」。</t>
    <phoneticPr fontId="1" type="noConversion"/>
  </si>
  <si>
    <t>Factor - RCI</t>
    <phoneticPr fontId="1" type="noConversion"/>
  </si>
  <si>
    <t>SA Unit:</t>
    <phoneticPr fontId="65" type="noConversion"/>
  </si>
  <si>
    <t>Index</t>
    <phoneticPr fontId="55" type="noConversion"/>
  </si>
  <si>
    <t>Sex</t>
    <phoneticPr fontId="55" type="noConversion"/>
  </si>
  <si>
    <t>Age</t>
    <phoneticPr fontId="55" type="noConversion"/>
  </si>
  <si>
    <t>Coverage Term</t>
    <phoneticPr fontId="55" type="noConversion"/>
  </si>
  <si>
    <t>GP</t>
    <phoneticPr fontId="55" type="noConversion"/>
  </si>
  <si>
    <r>
      <rPr>
        <sz val="12"/>
        <color theme="1"/>
        <rFont val="細明體"/>
        <family val="3"/>
        <charset val="136"/>
      </rPr>
      <t>　</t>
    </r>
    <r>
      <rPr>
        <sz val="12"/>
        <color theme="1"/>
        <rFont val="Arial"/>
        <family val="2"/>
      </rPr>
      <t xml:space="preserve">• </t>
    </r>
    <r>
      <rPr>
        <sz val="10.199999999999999"/>
        <color theme="1"/>
        <rFont val="Arial"/>
        <family val="2"/>
      </rPr>
      <t>RCI</t>
    </r>
    <phoneticPr fontId="48" type="noConversion"/>
  </si>
  <si>
    <r>
      <t xml:space="preserve">特定傷病(RCI) </t>
    </r>
    <r>
      <rPr>
        <b/>
        <sz val="8"/>
        <color rgb="FFFF0000"/>
        <rFont val="微軟正黑體"/>
        <family val="2"/>
        <charset val="136"/>
      </rPr>
      <t>保額以萬元為單位</t>
    </r>
    <phoneticPr fontId="1" type="noConversion"/>
  </si>
  <si>
    <t>RCI</t>
    <phoneticPr fontId="65" type="noConversion"/>
  </si>
  <si>
    <t>特定傷病保險金</t>
    <phoneticPr fontId="65" type="noConversion"/>
  </si>
  <si>
    <t>特定傷病生活扶助保險金</t>
    <phoneticPr fontId="65" type="noConversion"/>
  </si>
  <si>
    <t>RCI</t>
    <phoneticPr fontId="48" type="noConversion"/>
  </si>
  <si>
    <r>
      <t xml:space="preserve">每月給付 保額 x 1 倍
</t>
    </r>
    <r>
      <rPr>
        <b/>
        <sz val="14"/>
        <color rgb="FFFF0000"/>
        <rFont val="微軟正黑體"/>
        <family val="2"/>
        <charset val="136"/>
      </rPr>
      <t>(最高給付120個月)</t>
    </r>
    <r>
      <rPr>
        <b/>
        <sz val="14"/>
        <color theme="1"/>
        <rFont val="微軟正黑體"/>
        <family val="2"/>
        <charset val="136"/>
      </rPr>
      <t xml:space="preserve">
</t>
    </r>
    <r>
      <rPr>
        <b/>
        <sz val="12"/>
        <color rgb="FF0000FF"/>
        <rFont val="微軟正黑體"/>
        <family val="2"/>
        <charset val="136"/>
      </rPr>
      <t>※罹患特定傷病存活一年後開始給付，持續給付12個月
※最高給付120個月或給付至保險年齡達86歲之保單週年日</t>
    </r>
    <phoneticPr fontId="1" type="noConversion"/>
  </si>
  <si>
    <t>安達人壽新術術順心手術醫療終身健康保險</t>
  </si>
  <si>
    <t>同一次支架置放處置中，同時置放二支以上心臟血管支架時，安達人壽僅給付一次「心臟血管支架購置補助保險金」。</t>
  </si>
  <si>
    <t>限「初次罹患」「癌症(初期)」或「癌症(輕度)」，有效期間內(含續保)申領以一次為限。被保險人同時或先後罹患二種以上之「癌症(初期)」或「癌症(輕度)」時，安達人壽僅給付一次「初期或輕度癌症保險金」</t>
  </si>
  <si>
    <t>限「初次罹患」「癌症(重度)」；給付「重度癌症保險金」後，不再負「初期或輕度癌症保險金」給付之責。被保險人同時罹患二種以上之「癌症(重度)」時，安達人壽僅給付一次「重度癌症保險金」。</t>
  </si>
  <si>
    <t>安達人壽新術術順心手術醫療終身健康保險</t>
    <phoneticPr fontId="1" type="noConversion"/>
  </si>
  <si>
    <t>男性</t>
  </si>
  <si>
    <t>新台幣</t>
    <phoneticPr fontId="3" type="noConversion"/>
  </si>
  <si>
    <t>元/每次每側</t>
    <phoneticPr fontId="3" type="noConversion"/>
  </si>
  <si>
    <t>年繳</t>
  </si>
  <si>
    <t>2023.08版</t>
    <phoneticPr fontId="1" type="noConversion"/>
  </si>
  <si>
    <t>BR11208-04 Proposal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</si>
</sst>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&quot;$&quot;* #,##0_-;\-&quot;$&quot;* #,##0_-;_-&quot;$&quot;* &quot;-&quot;??_-;_-@_-"/>
    <numFmt numFmtId="177" formatCode="&quot;3.繳費年期及保險期間為&quot;00&quot;年。&quot;"/>
    <numFmt numFmtId="178" formatCode="#,##0_);[Red]\(#,##0\)"/>
    <numFmt numFmtId="179" formatCode="0_ "/>
    <numFmt numFmtId="180" formatCode="#,##0_ "/>
    <numFmt numFmtId="181" formatCode="&quot;Unit：&quot;#,##0"/>
    <numFmt numFmtId="182" formatCode="_(* #,##0.00_);_(* \(#,##0.00\);_(* &quot;-&quot;??_);_(@_)"/>
    <numFmt numFmtId="183" formatCode="_-* #,##0.000_-;\-* #,##0.000_-;_-* &quot;-&quot;??_-;_-@_-"/>
    <numFmt numFmtId="184" formatCode="0.000"/>
    <numFmt numFmtId="185" formatCode="_(* #,##0_);_(* \(#,##0\);_(* &quot;-&quot;??_);_(@_)"/>
    <numFmt numFmtId="186" formatCode="_(&quot;$&quot;* #,##0.00_);_(&quot;$&quot;* \(#,##0.00\);_(&quot;$&quot;* &quot;-&quot;??_);_(@_)"/>
    <numFmt numFmtId="187" formatCode="General&quot;年&quot;"/>
    <numFmt numFmtId="188" formatCode="_-* #,##0_-;\-* #,##0_-;_-* &quot;-&quot;??_-;_-@_-"/>
    <numFmt numFmtId="189" formatCode="yyyy/mm/dd"/>
  </numFmts>
  <fonts count="9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u/>
      <sz val="12.5"/>
      <color indexed="8"/>
      <name val="微軟正黑體"/>
      <family val="2"/>
      <charset val="136"/>
    </font>
    <font>
      <sz val="14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9"/>
      <color indexed="81"/>
      <name val="Tahoma"/>
      <family val="2"/>
    </font>
    <font>
      <b/>
      <sz val="9"/>
      <color indexed="81"/>
      <name val="細明體"/>
      <family val="3"/>
      <charset val="136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1"/>
      <color rgb="FF00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rgb="FFFF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u/>
      <sz val="12.5"/>
      <color rgb="FF000000"/>
      <name val="微軟正黑體"/>
      <family val="2"/>
      <charset val="136"/>
    </font>
    <font>
      <b/>
      <sz val="12.5"/>
      <color rgb="FF000000"/>
      <name val="微軟正黑體"/>
      <family val="2"/>
      <charset val="136"/>
    </font>
    <font>
      <b/>
      <u/>
      <sz val="11"/>
      <color rgb="FF000000"/>
      <name val="微軟正黑體"/>
      <family val="2"/>
      <charset val="136"/>
    </font>
    <font>
      <b/>
      <sz val="12"/>
      <color theme="0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2"/>
      <color theme="5" tint="-0.249977111117893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1"/>
      <color rgb="FF000000"/>
      <name val="微軟正黑體"/>
      <family val="2"/>
      <charset val="136"/>
    </font>
    <font>
      <b/>
      <sz val="16"/>
      <color theme="1"/>
      <name val="新細明體"/>
      <family val="1"/>
      <charset val="136"/>
      <scheme val="minor"/>
    </font>
    <font>
      <sz val="12"/>
      <color rgb="FF000000"/>
      <name val="微軟正黑體"/>
      <family val="2"/>
      <charset val="136"/>
    </font>
    <font>
      <b/>
      <sz val="18"/>
      <color theme="1"/>
      <name val="微軟正黑體"/>
      <family val="2"/>
      <charset val="136"/>
    </font>
    <font>
      <b/>
      <sz val="18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0"/>
      <name val="微軟正黑體"/>
      <family val="2"/>
      <charset val="136"/>
    </font>
    <font>
      <sz val="16"/>
      <color theme="1"/>
      <name val="新細明體"/>
      <family val="1"/>
      <charset val="136"/>
      <scheme val="minor"/>
    </font>
    <font>
      <b/>
      <sz val="14"/>
      <color theme="0"/>
      <name val="微軟正黑體"/>
      <family val="2"/>
      <charset val="136"/>
    </font>
    <font>
      <b/>
      <sz val="16"/>
      <color theme="4" tint="-0.499984740745262"/>
      <name val="微軟正黑體"/>
      <family val="2"/>
      <charset val="136"/>
    </font>
    <font>
      <b/>
      <sz val="12"/>
      <color rgb="FFF68621"/>
      <name val="微軟正黑體"/>
      <family val="2"/>
      <charset val="136"/>
    </font>
    <font>
      <sz val="12"/>
      <color rgb="FFF68621"/>
      <name val="微軟正黑體"/>
      <family val="2"/>
      <charset val="136"/>
    </font>
    <font>
      <b/>
      <u/>
      <sz val="12"/>
      <color rgb="FFF68621"/>
      <name val="微軟正黑體"/>
      <family val="2"/>
      <charset val="136"/>
    </font>
    <font>
      <sz val="12"/>
      <color theme="1"/>
      <name val="Arial"/>
      <family val="2"/>
    </font>
    <font>
      <sz val="9"/>
      <name val="新細明體"/>
      <family val="1"/>
      <charset val="136"/>
      <scheme val="minor"/>
    </font>
    <font>
      <sz val="12"/>
      <name val="Arial"/>
      <family val="2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b/>
      <u/>
      <sz val="12"/>
      <name val="Arial"/>
      <family val="2"/>
    </font>
    <font>
      <sz val="12"/>
      <color rgb="FF0000FF"/>
      <name val="Arial"/>
      <family val="2"/>
    </font>
    <font>
      <b/>
      <sz val="12"/>
      <name val="Arial"/>
      <family val="2"/>
    </font>
    <font>
      <sz val="9"/>
      <name val="細明體"/>
      <family val="3"/>
      <charset val="136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theme="1"/>
      <name val="細明體"/>
      <family val="3"/>
      <charset val="136"/>
    </font>
    <font>
      <sz val="10.199999999999999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0000FF"/>
      <name val="微軟正黑體"/>
      <family val="2"/>
      <charset val="136"/>
    </font>
    <font>
      <b/>
      <sz val="12"/>
      <color rgb="FF006600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b/>
      <sz val="14"/>
      <color indexed="9"/>
      <name val="微軟正黑體"/>
      <family val="2"/>
      <charset val="136"/>
    </font>
    <font>
      <b/>
      <sz val="20"/>
      <color theme="0"/>
      <name val="微軟正黑體"/>
      <family val="2"/>
      <charset val="136"/>
    </font>
    <font>
      <b/>
      <sz val="20"/>
      <color rgb="FF0070C0"/>
      <name val="微軟正黑體"/>
      <family val="2"/>
      <charset val="136"/>
    </font>
    <font>
      <b/>
      <sz val="14"/>
      <color rgb="FF0070C0"/>
      <name val="微軟正黑體"/>
      <family val="2"/>
      <charset val="136"/>
    </font>
    <font>
      <sz val="12"/>
      <color rgb="FF0070C0"/>
      <name val="新細明體"/>
      <family val="2"/>
      <charset val="136"/>
      <scheme val="minor"/>
    </font>
    <font>
      <b/>
      <sz val="12"/>
      <color theme="1"/>
      <name val="Calibri"/>
      <family val="2"/>
    </font>
    <font>
      <sz val="12"/>
      <color rgb="FF0000FF"/>
      <name val="Calibri"/>
      <family val="2"/>
    </font>
    <font>
      <b/>
      <sz val="12"/>
      <color rgb="FF0000FF"/>
      <name val="Calibri"/>
      <family val="2"/>
    </font>
    <font>
      <b/>
      <sz val="14"/>
      <color rgb="FFE35205"/>
      <name val="Calibri"/>
      <family val="2"/>
    </font>
    <font>
      <b/>
      <sz val="14"/>
      <color rgb="FF0000FF"/>
      <name val="微軟正黑體"/>
      <family val="2"/>
      <charset val="136"/>
    </font>
    <font>
      <sz val="12"/>
      <color rgb="FF0000FF"/>
      <name val="新細明體"/>
      <family val="2"/>
      <charset val="136"/>
      <scheme val="minor"/>
    </font>
    <font>
      <b/>
      <sz val="14"/>
      <color rgb="FFFF0000"/>
      <name val="微軟正黑體"/>
      <family val="2"/>
      <charset val="136"/>
    </font>
    <font>
      <sz val="16"/>
      <color theme="0"/>
      <name val="微軟正黑體"/>
      <family val="2"/>
      <charset val="136"/>
    </font>
    <font>
      <sz val="16"/>
      <color rgb="FF000000"/>
      <name val="微軟正黑體"/>
      <family val="2"/>
      <charset val="136"/>
    </font>
    <font>
      <sz val="16"/>
      <color theme="1"/>
      <name val="微軟正黑體"/>
      <family val="2"/>
      <charset val="136"/>
    </font>
    <font>
      <b/>
      <sz val="20"/>
      <color rgb="FF0000FF"/>
      <name val="微軟正黑體"/>
      <family val="2"/>
      <charset val="136"/>
    </font>
    <font>
      <sz val="15"/>
      <name val="微軟正黑體"/>
      <family val="2"/>
      <charset val="136"/>
    </font>
    <font>
      <b/>
      <sz val="15"/>
      <color theme="0"/>
      <name val="微軟正黑體"/>
      <family val="2"/>
      <charset val="136"/>
    </font>
    <font>
      <sz val="15"/>
      <color theme="1"/>
      <name val="微軟正黑體"/>
      <family val="2"/>
      <charset val="136"/>
    </font>
    <font>
      <b/>
      <sz val="15"/>
      <color rgb="FFFF0000"/>
      <name val="微軟正黑體"/>
      <family val="2"/>
      <charset val="136"/>
    </font>
    <font>
      <b/>
      <sz val="15"/>
      <color rgb="FFFF0000"/>
      <name val="新細明體"/>
      <family val="1"/>
      <charset val="136"/>
      <scheme val="minor"/>
    </font>
    <font>
      <b/>
      <sz val="15"/>
      <name val="微軟正黑體"/>
      <family val="2"/>
      <charset val="136"/>
    </font>
    <font>
      <b/>
      <sz val="18"/>
      <color theme="0"/>
      <name val="微軟正黑體"/>
      <family val="2"/>
      <charset val="136"/>
    </font>
    <font>
      <sz val="20"/>
      <color theme="1"/>
      <name val="新細明體"/>
      <family val="1"/>
      <charset val="136"/>
      <scheme val="minor"/>
    </font>
    <font>
      <b/>
      <sz val="18"/>
      <color theme="0"/>
      <name val="新細明體"/>
      <family val="1"/>
      <charset val="136"/>
      <scheme val="minor"/>
    </font>
    <font>
      <b/>
      <sz val="15"/>
      <color theme="1"/>
      <name val="微軟正黑體"/>
      <family val="2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AAE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F68621"/>
        <bgColor indexed="64"/>
      </patternFill>
    </fill>
    <fill>
      <patternFill patternType="solid">
        <fgColor rgb="FF39B44A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/>
    <xf numFmtId="44" fontId="13" fillId="0" borderId="0" applyFont="0" applyFill="0" applyBorder="0" applyAlignment="0" applyProtection="0">
      <alignment vertical="center"/>
    </xf>
    <xf numFmtId="182" fontId="13" fillId="0" borderId="0" applyFont="0" applyFill="0" applyBorder="0" applyAlignment="0" applyProtection="0">
      <alignment vertical="center"/>
    </xf>
    <xf numFmtId="186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454">
    <xf numFmtId="0" fontId="0" fillId="0" borderId="0" xfId="0">
      <alignment vertical="center"/>
    </xf>
    <xf numFmtId="0" fontId="16" fillId="3" borderId="1" xfId="0" applyFont="1" applyFill="1" applyBorder="1" applyAlignment="1" applyProtection="1">
      <alignment horizontal="center" vertical="center"/>
      <protection hidden="1"/>
    </xf>
    <xf numFmtId="0" fontId="16" fillId="3" borderId="0" xfId="0" applyFont="1" applyFill="1" applyProtection="1">
      <alignment vertical="center"/>
      <protection hidden="1"/>
    </xf>
    <xf numFmtId="22" fontId="16" fillId="3" borderId="53" xfId="0" applyNumberFormat="1" applyFont="1" applyFill="1" applyBorder="1" applyAlignment="1" applyProtection="1">
      <alignment horizontal="right" vertical="center"/>
      <protection hidden="1"/>
    </xf>
    <xf numFmtId="0" fontId="2" fillId="3" borderId="0" xfId="0" applyFont="1" applyFill="1" applyAlignment="1" applyProtection="1">
      <protection hidden="1"/>
    </xf>
    <xf numFmtId="0" fontId="2" fillId="3" borderId="0" xfId="0" applyFont="1" applyFill="1" applyBorder="1" applyAlignment="1" applyProtection="1">
      <protection hidden="1"/>
    </xf>
    <xf numFmtId="0" fontId="15" fillId="3" borderId="2" xfId="0" applyFont="1" applyFill="1" applyBorder="1" applyAlignment="1" applyProtection="1">
      <alignment vertical="center" wrapText="1"/>
      <protection hidden="1"/>
    </xf>
    <xf numFmtId="0" fontId="15" fillId="3" borderId="3" xfId="0" applyFont="1" applyFill="1" applyBorder="1" applyAlignment="1" applyProtection="1">
      <alignment vertical="center" wrapText="1"/>
      <protection hidden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 wrapText="1"/>
    </xf>
    <xf numFmtId="3" fontId="18" fillId="5" borderId="6" xfId="0" applyNumberFormat="1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2" fillId="3" borderId="0" xfId="0" applyFont="1" applyFill="1" applyAlignment="1" applyProtection="1">
      <alignment vertical="top"/>
      <protection hidden="1"/>
    </xf>
    <xf numFmtId="0" fontId="2" fillId="3" borderId="0" xfId="0" applyFont="1" applyFill="1" applyBorder="1" applyAlignment="1" applyProtection="1">
      <alignment horizontal="center" vertical="top"/>
      <protection hidden="1"/>
    </xf>
    <xf numFmtId="0" fontId="20" fillId="3" borderId="0" xfId="0" applyFont="1" applyFill="1" applyBorder="1" applyAlignment="1" applyProtection="1">
      <alignment horizontal="right"/>
      <protection hidden="1"/>
    </xf>
    <xf numFmtId="0" fontId="16" fillId="0" borderId="0" xfId="0" applyFont="1" applyFill="1" applyProtection="1">
      <alignment vertical="center"/>
      <protection hidden="1"/>
    </xf>
    <xf numFmtId="22" fontId="7" fillId="0" borderId="0" xfId="0" applyNumberFormat="1" applyFont="1" applyAlignment="1" applyProtection="1">
      <protection hidden="1"/>
    </xf>
    <xf numFmtId="0" fontId="16" fillId="3" borderId="0" xfId="0" applyFont="1" applyFill="1" applyAlignment="1" applyProtection="1">
      <alignment horizontal="center" vertical="center"/>
      <protection hidden="1"/>
    </xf>
    <xf numFmtId="180" fontId="16" fillId="3" borderId="0" xfId="0" applyNumberFormat="1" applyFont="1" applyFill="1" applyAlignment="1" applyProtection="1">
      <alignment horizontal="center" vertical="center"/>
      <protection hidden="1"/>
    </xf>
    <xf numFmtId="0" fontId="22" fillId="3" borderId="0" xfId="0" applyFont="1" applyFill="1" applyProtection="1">
      <alignment vertical="center"/>
      <protection hidden="1"/>
    </xf>
    <xf numFmtId="0" fontId="23" fillId="0" borderId="0" xfId="0" applyFont="1" applyFill="1" applyProtection="1">
      <alignment vertical="center"/>
      <protection hidden="1"/>
    </xf>
    <xf numFmtId="0" fontId="24" fillId="0" borderId="0" xfId="0" quotePrefix="1" applyFont="1" applyFill="1" applyAlignment="1" applyProtection="1">
      <alignment horizontal="center" vertical="top" wrapText="1"/>
      <protection hidden="1"/>
    </xf>
    <xf numFmtId="0" fontId="15" fillId="0" borderId="0" xfId="0" applyFont="1" applyFill="1" applyAlignment="1" applyProtection="1">
      <alignment vertical="top" wrapText="1"/>
      <protection hidden="1"/>
    </xf>
    <xf numFmtId="0" fontId="5" fillId="0" borderId="0" xfId="0" applyFont="1" applyFill="1" applyAlignment="1" applyProtection="1">
      <alignment horizontal="left" vertical="top" wrapText="1"/>
      <protection hidden="1"/>
    </xf>
    <xf numFmtId="0" fontId="24" fillId="0" borderId="0" xfId="0" applyFont="1" applyFill="1" applyAlignment="1" applyProtection="1">
      <alignment horizontal="left" vertical="top" wrapText="1"/>
      <protection hidden="1"/>
    </xf>
    <xf numFmtId="0" fontId="25" fillId="0" borderId="0" xfId="0" applyFont="1" applyFill="1" applyAlignment="1" applyProtection="1">
      <alignment vertical="top" wrapText="1"/>
      <protection hidden="1"/>
    </xf>
    <xf numFmtId="0" fontId="15" fillId="0" borderId="0" xfId="0" applyFont="1" applyFill="1" applyAlignment="1" applyProtection="1">
      <alignment horizontal="left" vertical="top"/>
      <protection hidden="1"/>
    </xf>
    <xf numFmtId="0" fontId="15" fillId="0" borderId="0" xfId="0" applyFont="1" applyFill="1" applyAlignment="1" applyProtection="1">
      <alignment vertical="top"/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3" fontId="6" fillId="3" borderId="0" xfId="0" applyNumberFormat="1" applyFont="1" applyFill="1" applyBorder="1" applyAlignment="1" applyProtection="1">
      <alignment horizontal="center"/>
      <protection hidden="1"/>
    </xf>
    <xf numFmtId="0" fontId="2" fillId="3" borderId="16" xfId="0" applyFont="1" applyFill="1" applyBorder="1" applyAlignment="1" applyProtection="1">
      <protection hidden="1"/>
    </xf>
    <xf numFmtId="0" fontId="16" fillId="3" borderId="16" xfId="0" applyFont="1" applyFill="1" applyBorder="1" applyProtection="1">
      <alignment vertical="center"/>
      <protection hidden="1"/>
    </xf>
    <xf numFmtId="0" fontId="16" fillId="3" borderId="17" xfId="0" applyFont="1" applyFill="1" applyBorder="1" applyProtection="1">
      <alignment vertical="center"/>
      <protection hidden="1"/>
    </xf>
    <xf numFmtId="0" fontId="2" fillId="3" borderId="18" xfId="0" applyFont="1" applyFill="1" applyBorder="1" applyAlignment="1" applyProtection="1">
      <protection hidden="1"/>
    </xf>
    <xf numFmtId="0" fontId="16" fillId="3" borderId="0" xfId="0" applyFont="1" applyFill="1" applyBorder="1" applyProtection="1">
      <alignment vertical="center"/>
      <protection hidden="1"/>
    </xf>
    <xf numFmtId="0" fontId="16" fillId="3" borderId="19" xfId="0" applyFont="1" applyFill="1" applyBorder="1" applyProtection="1">
      <alignment vertical="center"/>
      <protection hidden="1"/>
    </xf>
    <xf numFmtId="0" fontId="2" fillId="3" borderId="18" xfId="0" applyFont="1" applyFill="1" applyBorder="1" applyAlignment="1" applyProtection="1">
      <alignment horizontal="right" vertical="top"/>
      <protection hidden="1"/>
    </xf>
    <xf numFmtId="0" fontId="16" fillId="3" borderId="0" xfId="0" applyFont="1" applyFill="1" applyBorder="1" applyAlignment="1" applyProtection="1">
      <alignment horizontal="center" vertical="top"/>
      <protection hidden="1"/>
    </xf>
    <xf numFmtId="0" fontId="16" fillId="3" borderId="0" xfId="0" applyFont="1" applyFill="1" applyBorder="1" applyAlignment="1" applyProtection="1">
      <alignment vertical="top"/>
      <protection hidden="1"/>
    </xf>
    <xf numFmtId="0" fontId="16" fillId="3" borderId="0" xfId="0" applyFont="1" applyFill="1" applyBorder="1" applyAlignment="1" applyProtection="1">
      <alignment horizontal="right" vertical="center"/>
      <protection hidden="1"/>
    </xf>
    <xf numFmtId="0" fontId="2" fillId="3" borderId="18" xfId="0" applyFont="1" applyFill="1" applyBorder="1" applyAlignment="1" applyProtection="1">
      <alignment vertical="top"/>
      <protection hidden="1"/>
    </xf>
    <xf numFmtId="0" fontId="2" fillId="3" borderId="0" xfId="0" applyFont="1" applyFill="1" applyBorder="1" applyAlignment="1" applyProtection="1">
      <alignment vertical="top"/>
      <protection hidden="1"/>
    </xf>
    <xf numFmtId="0" fontId="2" fillId="3" borderId="20" xfId="0" applyFont="1" applyFill="1" applyBorder="1" applyAlignment="1" applyProtection="1">
      <alignment vertical="top"/>
      <protection hidden="1"/>
    </xf>
    <xf numFmtId="0" fontId="2" fillId="3" borderId="21" xfId="0" applyFont="1" applyFill="1" applyBorder="1" applyAlignment="1" applyProtection="1">
      <alignment vertical="top" wrapText="1"/>
      <protection hidden="1"/>
    </xf>
    <xf numFmtId="0" fontId="2" fillId="3" borderId="21" xfId="0" applyFont="1" applyFill="1" applyBorder="1" applyAlignment="1" applyProtection="1">
      <alignment vertical="top"/>
      <protection hidden="1"/>
    </xf>
    <xf numFmtId="0" fontId="2" fillId="3" borderId="21" xfId="0" applyFont="1" applyFill="1" applyBorder="1" applyAlignment="1" applyProtection="1">
      <alignment horizontal="center"/>
      <protection hidden="1"/>
    </xf>
    <xf numFmtId="0" fontId="16" fillId="3" borderId="22" xfId="0" applyFont="1" applyFill="1" applyBorder="1" applyProtection="1">
      <alignment vertical="center"/>
      <protection hidden="1"/>
    </xf>
    <xf numFmtId="0" fontId="2" fillId="3" borderId="23" xfId="0" applyFont="1" applyFill="1" applyBorder="1" applyAlignment="1" applyProtection="1">
      <protection hidden="1"/>
    </xf>
    <xf numFmtId="0" fontId="16" fillId="3" borderId="23" xfId="0" applyFont="1" applyFill="1" applyBorder="1" applyProtection="1">
      <alignment vertical="center"/>
      <protection hidden="1"/>
    </xf>
    <xf numFmtId="0" fontId="16" fillId="3" borderId="24" xfId="0" applyFont="1" applyFill="1" applyBorder="1" applyProtection="1">
      <alignment vertical="center"/>
      <protection hidden="1"/>
    </xf>
    <xf numFmtId="0" fontId="8" fillId="3" borderId="0" xfId="0" applyFont="1" applyFill="1" applyBorder="1" applyAlignment="1" applyProtection="1">
      <alignment horizontal="center"/>
      <protection hidden="1"/>
    </xf>
    <xf numFmtId="176" fontId="26" fillId="6" borderId="14" xfId="2" applyNumberFormat="1" applyFont="1" applyFill="1" applyBorder="1" applyAlignment="1" applyProtection="1">
      <alignment horizontal="center"/>
      <protection locked="0"/>
    </xf>
    <xf numFmtId="0" fontId="20" fillId="3" borderId="0" xfId="0" applyFont="1" applyFill="1" applyBorder="1" applyAlignment="1" applyProtection="1">
      <protection hidden="1"/>
    </xf>
    <xf numFmtId="0" fontId="2" fillId="3" borderId="25" xfId="0" applyFont="1" applyFill="1" applyBorder="1" applyAlignment="1" applyProtection="1">
      <protection hidden="1"/>
    </xf>
    <xf numFmtId="0" fontId="16" fillId="3" borderId="25" xfId="0" applyFont="1" applyFill="1" applyBorder="1" applyProtection="1">
      <alignment vertical="center"/>
      <protection hidden="1"/>
    </xf>
    <xf numFmtId="0" fontId="16" fillId="3" borderId="26" xfId="0" applyFont="1" applyFill="1" applyBorder="1" applyProtection="1">
      <alignment vertical="center"/>
      <protection hidden="1"/>
    </xf>
    <xf numFmtId="3" fontId="6" fillId="3" borderId="26" xfId="0" applyNumberFormat="1" applyFont="1" applyFill="1" applyBorder="1" applyAlignment="1" applyProtection="1">
      <alignment horizontal="center"/>
      <protection hidden="1"/>
    </xf>
    <xf numFmtId="0" fontId="28" fillId="3" borderId="18" xfId="0" applyFont="1" applyFill="1" applyBorder="1" applyProtection="1">
      <alignment vertical="center"/>
      <protection hidden="1"/>
    </xf>
    <xf numFmtId="0" fontId="29" fillId="3" borderId="18" xfId="0" applyFont="1" applyFill="1" applyBorder="1" applyAlignment="1" applyProtection="1">
      <protection hidden="1"/>
    </xf>
    <xf numFmtId="3" fontId="6" fillId="3" borderId="19" xfId="0" applyNumberFormat="1" applyFont="1" applyFill="1" applyBorder="1" applyAlignment="1" applyProtection="1">
      <alignment horizontal="center"/>
      <protection hidden="1"/>
    </xf>
    <xf numFmtId="0" fontId="2" fillId="3" borderId="28" xfId="0" applyFont="1" applyFill="1" applyBorder="1" applyAlignment="1" applyProtection="1">
      <protection hidden="1"/>
    </xf>
    <xf numFmtId="0" fontId="16" fillId="3" borderId="29" xfId="0" applyFont="1" applyFill="1" applyBorder="1" applyProtection="1">
      <alignment vertical="center"/>
      <protection hidden="1"/>
    </xf>
    <xf numFmtId="0" fontId="16" fillId="0" borderId="0" xfId="0" applyFont="1" applyFill="1" applyAlignment="1" applyProtection="1">
      <alignment vertical="center"/>
      <protection hidden="1"/>
    </xf>
    <xf numFmtId="0" fontId="23" fillId="0" borderId="0" xfId="0" applyFont="1" applyFill="1" applyAlignment="1" applyProtection="1">
      <alignment vertical="center"/>
      <protection hidden="1"/>
    </xf>
    <xf numFmtId="0" fontId="15" fillId="0" borderId="14" xfId="0" applyFont="1" applyFill="1" applyBorder="1" applyAlignment="1" applyProtection="1">
      <alignment vertical="center" wrapText="1"/>
      <protection hidden="1"/>
    </xf>
    <xf numFmtId="177" fontId="15" fillId="0" borderId="14" xfId="0" applyNumberFormat="1" applyFont="1" applyFill="1" applyBorder="1" applyAlignment="1" applyProtection="1">
      <alignment vertical="center" wrapText="1"/>
      <protection hidden="1"/>
    </xf>
    <xf numFmtId="0" fontId="33" fillId="0" borderId="31" xfId="0" applyFont="1" applyFill="1" applyBorder="1" applyAlignment="1" applyProtection="1">
      <alignment vertical="center" wrapText="1"/>
      <protection hidden="1"/>
    </xf>
    <xf numFmtId="0" fontId="25" fillId="0" borderId="0" xfId="0" applyFont="1" applyFill="1" applyAlignment="1" applyProtection="1">
      <alignment vertical="top"/>
      <protection hidden="1"/>
    </xf>
    <xf numFmtId="0" fontId="15" fillId="0" borderId="0" xfId="0" quotePrefix="1" applyFont="1" applyFill="1" applyAlignment="1" applyProtection="1">
      <alignment horizontal="left" vertical="top"/>
      <protection hidden="1"/>
    </xf>
    <xf numFmtId="0" fontId="25" fillId="0" borderId="0" xfId="0" applyFont="1" applyFill="1" applyAlignment="1" applyProtection="1">
      <alignment horizontal="left" vertical="top"/>
      <protection hidden="1"/>
    </xf>
    <xf numFmtId="0" fontId="34" fillId="0" borderId="0" xfId="0" quotePrefix="1" applyFont="1" applyFill="1" applyAlignment="1" applyProtection="1">
      <alignment horizontal="left" vertical="top"/>
      <protection hidden="1"/>
    </xf>
    <xf numFmtId="0" fontId="43" fillId="0" borderId="0" xfId="0" applyFont="1" applyFill="1" applyAlignment="1" applyProtection="1">
      <alignment vertical="center"/>
      <protection hidden="1"/>
    </xf>
    <xf numFmtId="0" fontId="15" fillId="3" borderId="9" xfId="0" applyFont="1" applyFill="1" applyBorder="1" applyAlignment="1" applyProtection="1">
      <alignment horizontal="right" vertical="center" wrapText="1"/>
      <protection hidden="1"/>
    </xf>
    <xf numFmtId="0" fontId="15" fillId="3" borderId="1" xfId="0" applyFont="1" applyFill="1" applyBorder="1" applyAlignment="1" applyProtection="1">
      <alignment horizontal="right" vertical="center" wrapText="1"/>
      <protection hidden="1"/>
    </xf>
    <xf numFmtId="0" fontId="16" fillId="3" borderId="1" xfId="0" applyFont="1" applyFill="1" applyBorder="1" applyAlignment="1" applyProtection="1">
      <alignment horizontal="left" vertical="center"/>
      <protection hidden="1"/>
    </xf>
    <xf numFmtId="0" fontId="16" fillId="3" borderId="10" xfId="0" applyFont="1" applyFill="1" applyBorder="1" applyAlignment="1" applyProtection="1">
      <alignment horizontal="left" vertical="center"/>
      <protection hidden="1"/>
    </xf>
    <xf numFmtId="0" fontId="2" fillId="3" borderId="0" xfId="0" applyFont="1" applyFill="1" applyBorder="1" applyAlignment="1" applyProtection="1">
      <alignment vertical="top" wrapText="1"/>
      <protection hidden="1"/>
    </xf>
    <xf numFmtId="0" fontId="44" fillId="0" borderId="0" xfId="0" applyFont="1" applyFill="1" applyAlignment="1" applyProtection="1">
      <alignment vertical="center"/>
      <protection hidden="1"/>
    </xf>
    <xf numFmtId="0" fontId="44" fillId="0" borderId="0" xfId="0" quotePrefix="1" applyFont="1" applyFill="1" applyAlignment="1" applyProtection="1">
      <alignment horizontal="center" vertical="top" wrapText="1"/>
      <protection hidden="1"/>
    </xf>
    <xf numFmtId="0" fontId="44" fillId="0" borderId="0" xfId="0" applyFont="1" applyFill="1" applyAlignment="1" applyProtection="1">
      <alignment horizontal="right" vertical="top" wrapText="1"/>
      <protection hidden="1"/>
    </xf>
    <xf numFmtId="0" fontId="45" fillId="0" borderId="0" xfId="0" applyFont="1" applyFill="1" applyAlignment="1" applyProtection="1">
      <alignment vertical="center"/>
      <protection hidden="1"/>
    </xf>
    <xf numFmtId="0" fontId="45" fillId="3" borderId="0" xfId="0" applyFont="1" applyFill="1" applyProtection="1">
      <alignment vertical="center"/>
      <protection hidden="1"/>
    </xf>
    <xf numFmtId="0" fontId="46" fillId="0" borderId="0" xfId="0" applyFont="1" applyFill="1" applyAlignment="1" applyProtection="1">
      <alignment horizontal="left" vertical="top" wrapText="1"/>
      <protection hidden="1"/>
    </xf>
    <xf numFmtId="0" fontId="44" fillId="0" borderId="0" xfId="0" applyFont="1" applyFill="1" applyAlignment="1" applyProtection="1">
      <alignment horizontal="left" vertical="top" wrapText="1"/>
      <protection hidden="1"/>
    </xf>
    <xf numFmtId="0" fontId="44" fillId="0" borderId="0" xfId="0" quotePrefix="1" applyFont="1" applyFill="1" applyAlignment="1" applyProtection="1">
      <alignment horizontal="center" vertical="top"/>
      <protection hidden="1"/>
    </xf>
    <xf numFmtId="0" fontId="46" fillId="0" borderId="0" xfId="0" applyFont="1" applyFill="1" applyAlignment="1" applyProtection="1">
      <alignment horizontal="left" vertical="top"/>
      <protection hidden="1"/>
    </xf>
    <xf numFmtId="0" fontId="44" fillId="0" borderId="0" xfId="0" applyFont="1" applyFill="1" applyAlignment="1" applyProtection="1">
      <alignment horizontal="left" vertical="top"/>
      <protection hidden="1"/>
    </xf>
    <xf numFmtId="0" fontId="44" fillId="0" borderId="0" xfId="0" applyFont="1" applyFill="1" applyAlignment="1" applyProtection="1">
      <alignment horizontal="center" vertical="top"/>
      <protection hidden="1"/>
    </xf>
    <xf numFmtId="0" fontId="45" fillId="0" borderId="0" xfId="0" applyFont="1" applyFill="1" applyAlignment="1" applyProtection="1">
      <alignment horizontal="left" vertical="top"/>
      <protection hidden="1"/>
    </xf>
    <xf numFmtId="0" fontId="47" fillId="3" borderId="0" xfId="0" applyFont="1" applyFill="1" applyProtection="1">
      <alignment vertical="center"/>
      <protection hidden="1"/>
    </xf>
    <xf numFmtId="0" fontId="49" fillId="0" borderId="0" xfId="0" applyFont="1" applyAlignment="1" applyProtection="1">
      <protection hidden="1"/>
    </xf>
    <xf numFmtId="0" fontId="49" fillId="11" borderId="0" xfId="0" applyFont="1" applyFill="1" applyAlignment="1" applyProtection="1">
      <protection hidden="1"/>
    </xf>
    <xf numFmtId="22" fontId="47" fillId="2" borderId="53" xfId="0" applyNumberFormat="1" applyFont="1" applyFill="1" applyBorder="1" applyAlignment="1" applyProtection="1">
      <alignment horizontal="right" vertical="center"/>
      <protection hidden="1"/>
    </xf>
    <xf numFmtId="0" fontId="47" fillId="3" borderId="0" xfId="0" applyFont="1" applyFill="1" applyAlignment="1" applyProtection="1">
      <alignment horizontal="center" vertical="center"/>
      <protection hidden="1"/>
    </xf>
    <xf numFmtId="0" fontId="47" fillId="3" borderId="0" xfId="0" applyFont="1" applyFill="1" applyBorder="1" applyAlignment="1" applyProtection="1">
      <alignment horizontal="center" vertical="center"/>
      <protection hidden="1"/>
    </xf>
    <xf numFmtId="0" fontId="49" fillId="3" borderId="0" xfId="0" applyFont="1" applyFill="1" applyBorder="1" applyProtection="1">
      <alignment vertical="center"/>
      <protection hidden="1"/>
    </xf>
    <xf numFmtId="0" fontId="49" fillId="12" borderId="0" xfId="0" applyFont="1" applyFill="1" applyBorder="1" applyAlignment="1" applyProtection="1">
      <protection hidden="1"/>
    </xf>
    <xf numFmtId="0" fontId="49" fillId="12" borderId="0" xfId="0" applyFont="1" applyFill="1" applyBorder="1" applyAlignment="1" applyProtection="1">
      <alignment vertical="center"/>
      <protection hidden="1"/>
    </xf>
    <xf numFmtId="22" fontId="52" fillId="0" borderId="0" xfId="0" applyNumberFormat="1" applyFont="1" applyAlignment="1" applyProtection="1">
      <protection hidden="1"/>
    </xf>
    <xf numFmtId="0" fontId="52" fillId="0" borderId="0" xfId="0" applyFont="1" applyAlignment="1" applyProtection="1">
      <alignment vertical="center"/>
      <protection hidden="1"/>
    </xf>
    <xf numFmtId="0" fontId="49" fillId="13" borderId="0" xfId="0" applyFont="1" applyFill="1" applyBorder="1" applyAlignment="1" applyProtection="1">
      <protection hidden="1"/>
    </xf>
    <xf numFmtId="0" fontId="49" fillId="13" borderId="0" xfId="0" applyFont="1" applyFill="1" applyBorder="1" applyAlignment="1" applyProtection="1">
      <alignment vertical="center"/>
      <protection hidden="1"/>
    </xf>
    <xf numFmtId="0" fontId="49" fillId="11" borderId="0" xfId="0" applyFont="1" applyFill="1" applyAlignment="1" applyProtection="1">
      <alignment horizontal="center"/>
      <protection hidden="1"/>
    </xf>
    <xf numFmtId="0" fontId="49" fillId="0" borderId="0" xfId="0" applyFont="1" applyAlignment="1" applyProtection="1">
      <alignment horizont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protection hidden="1"/>
    </xf>
    <xf numFmtId="181" fontId="53" fillId="14" borderId="0" xfId="0" applyNumberFormat="1" applyFont="1" applyFill="1" applyAlignment="1" applyProtection="1">
      <alignment horizontal="right" vertical="center"/>
      <protection hidden="1"/>
    </xf>
    <xf numFmtId="0" fontId="47" fillId="3" borderId="54" xfId="0" applyFont="1" applyFill="1" applyBorder="1" applyAlignment="1" applyProtection="1">
      <alignment horizontal="center" vertical="center"/>
      <protection hidden="1"/>
    </xf>
    <xf numFmtId="0" fontId="47" fillId="3" borderId="55" xfId="0" applyFont="1" applyFill="1" applyBorder="1" applyAlignment="1" applyProtection="1">
      <alignment horizontal="center" vertical="center"/>
      <protection hidden="1"/>
    </xf>
    <xf numFmtId="0" fontId="49" fillId="0" borderId="54" xfId="0" applyFont="1" applyBorder="1" applyAlignment="1" applyProtection="1">
      <alignment horizontal="center"/>
      <protection hidden="1"/>
    </xf>
    <xf numFmtId="183" fontId="54" fillId="7" borderId="56" xfId="3" applyNumberFormat="1" applyFont="1" applyFill="1" applyBorder="1" applyAlignment="1" applyProtection="1">
      <alignment horizontal="center" vertical="center"/>
      <protection hidden="1"/>
    </xf>
    <xf numFmtId="0" fontId="47" fillId="0" borderId="21" xfId="0" applyFont="1" applyBorder="1" applyAlignment="1" applyProtection="1">
      <alignment horizontal="center"/>
      <protection hidden="1"/>
    </xf>
    <xf numFmtId="0" fontId="49" fillId="7" borderId="21" xfId="0" applyFont="1" applyFill="1" applyBorder="1" applyAlignment="1" applyProtection="1">
      <alignment horizontal="center"/>
      <protection hidden="1"/>
    </xf>
    <xf numFmtId="0" fontId="54" fillId="7" borderId="21" xfId="0" applyFont="1" applyFill="1" applyBorder="1" applyAlignment="1" applyProtection="1">
      <alignment horizontal="center"/>
      <protection hidden="1"/>
    </xf>
    <xf numFmtId="14" fontId="49" fillId="0" borderId="9" xfId="0" applyNumberFormat="1" applyFont="1" applyBorder="1" applyAlignment="1" applyProtection="1">
      <protection hidden="1"/>
    </xf>
    <xf numFmtId="0" fontId="49" fillId="0" borderId="1" xfId="0" applyFont="1" applyBorder="1" applyAlignment="1" applyProtection="1">
      <protection hidden="1"/>
    </xf>
    <xf numFmtId="0" fontId="49" fillId="0" borderId="45" xfId="0" applyFont="1" applyBorder="1" applyAlignment="1" applyProtection="1">
      <protection hidden="1"/>
    </xf>
    <xf numFmtId="0" fontId="47" fillId="3" borderId="7" xfId="0" applyFont="1" applyFill="1" applyBorder="1" applyAlignment="1" applyProtection="1">
      <alignment horizontal="center" vertical="center"/>
      <protection hidden="1"/>
    </xf>
    <xf numFmtId="0" fontId="47" fillId="3" borderId="57" xfId="0" applyFont="1" applyFill="1" applyBorder="1" applyAlignment="1" applyProtection="1">
      <alignment horizontal="center" vertical="center"/>
      <protection hidden="1"/>
    </xf>
    <xf numFmtId="0" fontId="49" fillId="0" borderId="7" xfId="0" applyFont="1" applyBorder="1" applyAlignment="1" applyProtection="1">
      <alignment horizontal="center" vertical="center"/>
      <protection hidden="1"/>
    </xf>
    <xf numFmtId="184" fontId="49" fillId="0" borderId="8" xfId="0" applyNumberFormat="1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53" fillId="0" borderId="0" xfId="0" applyFont="1" applyFill="1" applyBorder="1" applyAlignment="1" applyProtection="1">
      <alignment horizontal="center"/>
      <protection hidden="1"/>
    </xf>
    <xf numFmtId="0" fontId="49" fillId="0" borderId="0" xfId="0" applyFont="1" applyFill="1" applyBorder="1" applyAlignment="1" applyProtection="1">
      <alignment horizontal="center"/>
      <protection hidden="1"/>
    </xf>
    <xf numFmtId="185" fontId="56" fillId="14" borderId="0" xfId="3" applyNumberFormat="1" applyFont="1" applyFill="1" applyBorder="1" applyAlignment="1" applyProtection="1">
      <alignment horizontal="center"/>
      <protection hidden="1"/>
    </xf>
    <xf numFmtId="0" fontId="47" fillId="3" borderId="0" xfId="0" applyFont="1" applyFill="1" applyBorder="1" applyProtection="1">
      <alignment vertical="center"/>
      <protection hidden="1"/>
    </xf>
    <xf numFmtId="179" fontId="49" fillId="2" borderId="7" xfId="0" applyNumberFormat="1" applyFont="1" applyFill="1" applyBorder="1" applyAlignment="1" applyProtection="1">
      <alignment vertical="center"/>
      <protection hidden="1"/>
    </xf>
    <xf numFmtId="0" fontId="49" fillId="0" borderId="0" xfId="0" applyFont="1" applyBorder="1" applyAlignment="1" applyProtection="1">
      <protection hidden="1"/>
    </xf>
    <xf numFmtId="0" fontId="49" fillId="0" borderId="8" xfId="0" applyFont="1" applyBorder="1" applyAlignment="1" applyProtection="1">
      <protection hidden="1"/>
    </xf>
    <xf numFmtId="0" fontId="47" fillId="3" borderId="51" xfId="0" applyFont="1" applyFill="1" applyBorder="1" applyAlignment="1" applyProtection="1">
      <alignment horizontal="center" vertical="center"/>
      <protection hidden="1"/>
    </xf>
    <xf numFmtId="0" fontId="49" fillId="2" borderId="7" xfId="0" applyNumberFormat="1" applyFont="1" applyFill="1" applyBorder="1" applyAlignment="1" applyProtection="1">
      <alignment vertical="center"/>
      <protection hidden="1"/>
    </xf>
    <xf numFmtId="0" fontId="49" fillId="0" borderId="0" xfId="0" applyNumberFormat="1" applyFont="1" applyBorder="1" applyAlignment="1" applyProtection="1">
      <protection hidden="1"/>
    </xf>
    <xf numFmtId="0" fontId="49" fillId="2" borderId="0" xfId="0" applyNumberFormat="1" applyFont="1" applyFill="1" applyBorder="1" applyAlignment="1" applyProtection="1">
      <alignment vertical="center"/>
      <protection hidden="1"/>
    </xf>
    <xf numFmtId="0" fontId="49" fillId="0" borderId="8" xfId="0" applyNumberFormat="1" applyFont="1" applyBorder="1" applyAlignment="1" applyProtection="1">
      <protection hidden="1"/>
    </xf>
    <xf numFmtId="0" fontId="49" fillId="2" borderId="8" xfId="0" applyNumberFormat="1" applyFont="1" applyFill="1" applyBorder="1" applyAlignment="1" applyProtection="1">
      <alignment vertical="center"/>
      <protection hidden="1"/>
    </xf>
    <xf numFmtId="0" fontId="49" fillId="0" borderId="51" xfId="0" applyFont="1" applyBorder="1" applyAlignment="1" applyProtection="1">
      <alignment horizontal="center" vertical="center"/>
      <protection hidden="1"/>
    </xf>
    <xf numFmtId="184" fontId="49" fillId="0" borderId="46" xfId="0" applyNumberFormat="1" applyFont="1" applyBorder="1" applyAlignment="1" applyProtection="1">
      <alignment horizontal="center" vertical="center"/>
      <protection hidden="1"/>
    </xf>
    <xf numFmtId="0" fontId="49" fillId="2" borderId="51" xfId="0" applyNumberFormat="1" applyFont="1" applyFill="1" applyBorder="1" applyAlignment="1" applyProtection="1">
      <alignment vertical="center"/>
      <protection hidden="1"/>
    </xf>
    <xf numFmtId="0" fontId="49" fillId="0" borderId="26" xfId="0" applyNumberFormat="1" applyFont="1" applyBorder="1" applyAlignment="1" applyProtection="1">
      <protection hidden="1"/>
    </xf>
    <xf numFmtId="0" fontId="49" fillId="2" borderId="26" xfId="0" applyNumberFormat="1" applyFont="1" applyFill="1" applyBorder="1" applyAlignment="1" applyProtection="1">
      <alignment vertical="center"/>
      <protection hidden="1"/>
    </xf>
    <xf numFmtId="0" fontId="54" fillId="7" borderId="46" xfId="0" applyNumberFormat="1" applyFont="1" applyFill="1" applyBorder="1" applyAlignment="1" applyProtection="1">
      <alignment vertical="center"/>
      <protection hidden="1"/>
    </xf>
    <xf numFmtId="0" fontId="54" fillId="0" borderId="0" xfId="0" applyFont="1" applyBorder="1" applyAlignment="1" applyProtection="1">
      <alignment horizontal="center" vertical="center"/>
      <protection hidden="1"/>
    </xf>
    <xf numFmtId="184" fontId="49" fillId="0" borderId="0" xfId="0" applyNumberFormat="1" applyFont="1" applyBorder="1" applyAlignment="1" applyProtection="1">
      <alignment horizontal="center" vertical="center"/>
      <protection hidden="1"/>
    </xf>
    <xf numFmtId="0" fontId="47" fillId="3" borderId="54" xfId="0" applyFont="1" applyFill="1" applyBorder="1" applyProtection="1">
      <alignment vertical="center"/>
      <protection hidden="1"/>
    </xf>
    <xf numFmtId="0" fontId="47" fillId="3" borderId="56" xfId="0" applyFont="1" applyFill="1" applyBorder="1" applyAlignment="1" applyProtection="1">
      <alignment horizontal="center" vertical="center"/>
      <protection hidden="1"/>
    </xf>
    <xf numFmtId="3" fontId="49" fillId="13" borderId="14" xfId="0" applyNumberFormat="1" applyFont="1" applyFill="1" applyBorder="1" applyAlignment="1" applyProtection="1">
      <alignment horizontal="center" vertical="center"/>
      <protection hidden="1"/>
    </xf>
    <xf numFmtId="0" fontId="51" fillId="3" borderId="58" xfId="0" applyFont="1" applyFill="1" applyBorder="1" applyProtection="1">
      <alignment vertical="center"/>
      <protection hidden="1"/>
    </xf>
    <xf numFmtId="0" fontId="47" fillId="3" borderId="59" xfId="0" applyFont="1" applyFill="1" applyBorder="1" applyAlignment="1" applyProtection="1">
      <alignment horizontal="center" vertical="center"/>
      <protection hidden="1"/>
    </xf>
    <xf numFmtId="0" fontId="57" fillId="7" borderId="60" xfId="0" applyFont="1" applyFill="1" applyBorder="1" applyProtection="1">
      <alignment vertical="center"/>
      <protection hidden="1"/>
    </xf>
    <xf numFmtId="0" fontId="51" fillId="3" borderId="7" xfId="0" applyFont="1" applyFill="1" applyBorder="1" applyProtection="1">
      <alignment vertical="center"/>
      <protection hidden="1"/>
    </xf>
    <xf numFmtId="0" fontId="47" fillId="3" borderId="8" xfId="0" applyFont="1" applyFill="1" applyBorder="1" applyProtection="1">
      <alignment vertical="center"/>
      <protection hidden="1"/>
    </xf>
    <xf numFmtId="0" fontId="47" fillId="3" borderId="7" xfId="0" applyFont="1" applyFill="1" applyBorder="1" applyProtection="1">
      <alignment vertical="center"/>
      <protection hidden="1"/>
    </xf>
    <xf numFmtId="0" fontId="57" fillId="7" borderId="8" xfId="0" applyFont="1" applyFill="1" applyBorder="1" applyProtection="1">
      <alignment vertical="center"/>
      <protection hidden="1"/>
    </xf>
    <xf numFmtId="0" fontId="47" fillId="3" borderId="51" xfId="0" applyFont="1" applyFill="1" applyBorder="1" applyProtection="1">
      <alignment vertical="center"/>
      <protection hidden="1"/>
    </xf>
    <xf numFmtId="0" fontId="47" fillId="3" borderId="61" xfId="0" applyFont="1" applyFill="1" applyBorder="1" applyAlignment="1" applyProtection="1">
      <alignment horizontal="center" vertical="center"/>
      <protection hidden="1"/>
    </xf>
    <xf numFmtId="0" fontId="57" fillId="7" borderId="46" xfId="0" applyFont="1" applyFill="1" applyBorder="1" applyProtection="1">
      <alignment vertical="center"/>
      <protection hidden="1"/>
    </xf>
    <xf numFmtId="0" fontId="47" fillId="11" borderId="0" xfId="0" applyFont="1" applyFill="1" applyAlignment="1" applyProtection="1">
      <protection hidden="1"/>
    </xf>
    <xf numFmtId="22" fontId="47" fillId="0" borderId="62" xfId="1" applyNumberFormat="1" applyFont="1" applyBorder="1" applyAlignment="1" applyProtection="1">
      <alignment horizontal="right" vertical="center"/>
      <protection hidden="1"/>
    </xf>
    <xf numFmtId="0" fontId="49" fillId="0" borderId="0" xfId="0" applyFont="1" applyAlignment="1" applyProtection="1">
      <alignment vertical="center"/>
      <protection hidden="1"/>
    </xf>
    <xf numFmtId="0" fontId="47" fillId="0" borderId="0" xfId="0" applyFont="1" applyBorder="1" applyAlignment="1" applyProtection="1">
      <alignment vertical="center"/>
      <protection hidden="1"/>
    </xf>
    <xf numFmtId="0" fontId="49" fillId="0" borderId="0" xfId="0" applyFont="1" applyAlignment="1" applyProtection="1">
      <alignment horizontal="left" vertical="top"/>
      <protection hidden="1"/>
    </xf>
    <xf numFmtId="0" fontId="61" fillId="0" borderId="0" xfId="0" applyFont="1" applyAlignment="1" applyProtection="1">
      <alignment vertical="center"/>
      <protection hidden="1"/>
    </xf>
    <xf numFmtId="0" fontId="49" fillId="11" borderId="0" xfId="0" applyFont="1" applyFill="1" applyAlignment="1" applyProtection="1">
      <alignment horizontal="left" vertical="top"/>
      <protection hidden="1"/>
    </xf>
    <xf numFmtId="0" fontId="61" fillId="0" borderId="0" xfId="0" applyFont="1" applyAlignment="1" applyProtection="1">
      <alignment horizontal="left" vertical="top"/>
      <protection hidden="1"/>
    </xf>
    <xf numFmtId="0" fontId="60" fillId="0" borderId="0" xfId="0" applyFont="1" applyFill="1" applyAlignment="1" applyProtection="1">
      <alignment vertical="center"/>
      <protection hidden="1"/>
    </xf>
    <xf numFmtId="0" fontId="60" fillId="0" borderId="0" xfId="0" applyFont="1" applyFill="1" applyAlignment="1" applyProtection="1">
      <alignment vertical="top"/>
      <protection hidden="1"/>
    </xf>
    <xf numFmtId="0" fontId="60" fillId="0" borderId="0" xfId="0" applyFont="1" applyBorder="1" applyAlignment="1" applyProtection="1">
      <alignment horizontal="center" vertical="center"/>
      <protection hidden="1"/>
    </xf>
    <xf numFmtId="0" fontId="47" fillId="0" borderId="0" xfId="0" applyFont="1" applyFill="1" applyAlignment="1" applyProtection="1">
      <alignment vertical="center"/>
      <protection hidden="1"/>
    </xf>
    <xf numFmtId="0" fontId="61" fillId="0" borderId="0" xfId="0" applyFont="1" applyFill="1" applyAlignment="1" applyProtection="1">
      <alignment vertical="center"/>
      <protection hidden="1"/>
    </xf>
    <xf numFmtId="0" fontId="57" fillId="3" borderId="0" xfId="0" applyFont="1" applyFill="1" applyProtection="1">
      <alignment vertical="center"/>
      <protection hidden="1"/>
    </xf>
    <xf numFmtId="0" fontId="57" fillId="0" borderId="0" xfId="0" applyFont="1" applyFill="1" applyAlignment="1" applyProtection="1">
      <alignment vertical="center"/>
      <protection hidden="1"/>
    </xf>
    <xf numFmtId="0" fontId="53" fillId="0" borderId="26" xfId="0" applyFont="1" applyFill="1" applyBorder="1" applyAlignment="1" applyProtection="1">
      <alignment horizontal="center"/>
      <protection hidden="1"/>
    </xf>
    <xf numFmtId="0" fontId="49" fillId="0" borderId="26" xfId="0" applyFont="1" applyFill="1" applyBorder="1" applyAlignment="1" applyProtection="1">
      <alignment horizontal="center"/>
      <protection hidden="1"/>
    </xf>
    <xf numFmtId="185" fontId="56" fillId="14" borderId="26" xfId="3" applyNumberFormat="1" applyFont="1" applyFill="1" applyBorder="1" applyAlignment="1" applyProtection="1">
      <alignment horizontal="center"/>
      <protection hidden="1"/>
    </xf>
    <xf numFmtId="0" fontId="47" fillId="0" borderId="26" xfId="0" applyFont="1" applyBorder="1" applyAlignment="1" applyProtection="1">
      <alignment horizontal="center"/>
      <protection hidden="1"/>
    </xf>
    <xf numFmtId="0" fontId="47" fillId="3" borderId="0" xfId="0" applyFont="1" applyFill="1" applyAlignment="1" applyProtection="1">
      <alignment horizontal="center" vertical="center" wrapText="1"/>
      <protection hidden="1"/>
    </xf>
    <xf numFmtId="0" fontId="47" fillId="3" borderId="0" xfId="0" applyFont="1" applyFill="1" applyAlignment="1" applyProtection="1">
      <alignment vertical="center" wrapText="1"/>
      <protection hidden="1"/>
    </xf>
    <xf numFmtId="0" fontId="49" fillId="3" borderId="0" xfId="0" applyFont="1" applyFill="1" applyBorder="1" applyAlignment="1" applyProtection="1">
      <alignment vertical="center" wrapText="1"/>
      <protection hidden="1"/>
    </xf>
    <xf numFmtId="0" fontId="47" fillId="3" borderId="0" xfId="0" applyFont="1" applyFill="1" applyBorder="1" applyAlignment="1" applyProtection="1">
      <alignment horizontal="center" vertical="center" wrapText="1"/>
      <protection hidden="1"/>
    </xf>
    <xf numFmtId="0" fontId="62" fillId="3" borderId="15" xfId="0" applyFont="1" applyFill="1" applyBorder="1" applyProtection="1">
      <alignment vertical="center"/>
      <protection hidden="1"/>
    </xf>
    <xf numFmtId="0" fontId="62" fillId="3" borderId="16" xfId="0" applyFont="1" applyFill="1" applyBorder="1" applyProtection="1">
      <alignment vertical="center"/>
      <protection hidden="1"/>
    </xf>
    <xf numFmtId="0" fontId="20" fillId="3" borderId="7" xfId="0" applyFont="1" applyFill="1" applyBorder="1" applyAlignment="1" applyProtection="1">
      <alignment vertical="top" wrapText="1"/>
      <protection hidden="1"/>
    </xf>
    <xf numFmtId="0" fontId="20" fillId="3" borderId="0" xfId="0" applyFont="1" applyFill="1" applyBorder="1" applyAlignment="1" applyProtection="1">
      <alignment vertical="top" wrapText="1"/>
      <protection hidden="1"/>
    </xf>
    <xf numFmtId="0" fontId="20" fillId="3" borderId="8" xfId="0" applyFont="1" applyFill="1" applyBorder="1" applyAlignment="1" applyProtection="1">
      <alignment vertical="top" wrapText="1"/>
      <protection hidden="1"/>
    </xf>
    <xf numFmtId="3" fontId="2" fillId="3" borderId="21" xfId="0" applyNumberFormat="1" applyFont="1" applyFill="1" applyBorder="1" applyAlignment="1" applyProtection="1">
      <alignment horizontal="center"/>
      <protection hidden="1"/>
    </xf>
    <xf numFmtId="0" fontId="62" fillId="3" borderId="27" xfId="0" applyFont="1" applyFill="1" applyBorder="1" applyProtection="1">
      <alignment vertical="center"/>
      <protection hidden="1"/>
    </xf>
    <xf numFmtId="3" fontId="2" fillId="3" borderId="23" xfId="0" applyNumberFormat="1" applyFont="1" applyFill="1" applyBorder="1" applyAlignment="1" applyProtection="1">
      <alignment horizontal="center"/>
      <protection hidden="1"/>
    </xf>
    <xf numFmtId="0" fontId="22" fillId="3" borderId="18" xfId="0" applyFont="1" applyFill="1" applyBorder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/>
      <protection hidden="1"/>
    </xf>
    <xf numFmtId="3" fontId="2" fillId="3" borderId="26" xfId="0" applyNumberFormat="1" applyFont="1" applyFill="1" applyBorder="1" applyAlignment="1" applyProtection="1">
      <alignment horizontal="center"/>
      <protection hidden="1"/>
    </xf>
    <xf numFmtId="3" fontId="2" fillId="3" borderId="19" xfId="0" applyNumberFormat="1" applyFont="1" applyFill="1" applyBorder="1" applyAlignment="1" applyProtection="1">
      <alignment horizontal="center"/>
      <protection hidden="1"/>
    </xf>
    <xf numFmtId="0" fontId="63" fillId="12" borderId="14" xfId="0" applyFont="1" applyFill="1" applyBorder="1" applyAlignment="1" applyProtection="1">
      <alignment horizontal="center" vertical="top"/>
      <protection locked="0"/>
    </xf>
    <xf numFmtId="176" fontId="63" fillId="12" borderId="14" xfId="2" applyNumberFormat="1" applyFont="1" applyFill="1" applyBorder="1" applyAlignment="1" applyProtection="1">
      <alignment horizontal="center" vertical="top"/>
      <protection locked="0"/>
    </xf>
    <xf numFmtId="0" fontId="63" fillId="12" borderId="14" xfId="0" applyFont="1" applyFill="1" applyBorder="1" applyAlignment="1" applyProtection="1">
      <alignment horizontal="center"/>
      <protection locked="0"/>
    </xf>
    <xf numFmtId="176" fontId="63" fillId="12" borderId="14" xfId="2" applyNumberFormat="1" applyFont="1" applyFill="1" applyBorder="1" applyAlignment="1" applyProtection="1">
      <alignment horizontal="center"/>
      <protection locked="0"/>
    </xf>
    <xf numFmtId="0" fontId="2" fillId="13" borderId="14" xfId="0" applyFont="1" applyFill="1" applyBorder="1" applyAlignment="1" applyProtection="1">
      <alignment horizontal="center"/>
      <protection hidden="1"/>
    </xf>
    <xf numFmtId="3" fontId="2" fillId="13" borderId="14" xfId="0" applyNumberFormat="1" applyFont="1" applyFill="1" applyBorder="1" applyAlignment="1" applyProtection="1">
      <alignment horizontal="center"/>
      <protection hidden="1"/>
    </xf>
    <xf numFmtId="3" fontId="30" fillId="13" borderId="0" xfId="0" applyNumberFormat="1" applyFont="1" applyFill="1" applyBorder="1" applyAlignment="1" applyProtection="1">
      <alignment horizontal="center"/>
      <protection hidden="1"/>
    </xf>
    <xf numFmtId="187" fontId="16" fillId="3" borderId="0" xfId="0" applyNumberFormat="1" applyFont="1" applyFill="1" applyBorder="1" applyAlignment="1" applyProtection="1">
      <alignment horizontal="center" vertical="top"/>
      <protection hidden="1"/>
    </xf>
    <xf numFmtId="3" fontId="15" fillId="13" borderId="1" xfId="0" applyNumberFormat="1" applyFont="1" applyFill="1" applyBorder="1" applyAlignment="1" applyProtection="1">
      <alignment horizontal="center" vertical="center" wrapText="1"/>
      <protection hidden="1"/>
    </xf>
    <xf numFmtId="0" fontId="47" fillId="15" borderId="0" xfId="0" applyFont="1" applyFill="1" applyAlignment="1" applyProtection="1">
      <alignment horizontal="center"/>
      <protection hidden="1"/>
    </xf>
    <xf numFmtId="0" fontId="53" fillId="15" borderId="0" xfId="0" applyFont="1" applyFill="1" applyBorder="1" applyAlignment="1" applyProtection="1">
      <alignment horizontal="center"/>
      <protection hidden="1"/>
    </xf>
    <xf numFmtId="0" fontId="49" fillId="15" borderId="0" xfId="0" applyFont="1" applyFill="1" applyBorder="1" applyAlignment="1" applyProtection="1">
      <alignment horizontal="center"/>
      <protection hidden="1"/>
    </xf>
    <xf numFmtId="0" fontId="0" fillId="0" borderId="0" xfId="0" applyFont="1" applyBorder="1" applyProtection="1">
      <alignment vertical="center"/>
      <protection hidden="1"/>
    </xf>
    <xf numFmtId="41" fontId="21" fillId="3" borderId="0" xfId="0" applyNumberFormat="1" applyFont="1" applyFill="1" applyBorder="1" applyAlignment="1" applyProtection="1">
      <protection hidden="1"/>
    </xf>
    <xf numFmtId="0" fontId="21" fillId="3" borderId="0" xfId="0" applyFont="1" applyFill="1" applyBorder="1" applyAlignment="1" applyProtection="1">
      <protection hidden="1"/>
    </xf>
    <xf numFmtId="188" fontId="22" fillId="3" borderId="14" xfId="5" applyNumberFormat="1" applyFont="1" applyFill="1" applyBorder="1" applyAlignment="1" applyProtection="1">
      <alignment horizontal="center" vertical="center"/>
      <protection hidden="1"/>
    </xf>
    <xf numFmtId="0" fontId="29" fillId="3" borderId="28" xfId="0" applyFont="1" applyFill="1" applyBorder="1" applyAlignment="1" applyProtection="1">
      <protection hidden="1"/>
    </xf>
    <xf numFmtId="176" fontId="26" fillId="6" borderId="63" xfId="2" applyNumberFormat="1" applyFont="1" applyFill="1" applyBorder="1" applyAlignment="1" applyProtection="1">
      <alignment horizontal="center"/>
      <protection locked="0"/>
    </xf>
    <xf numFmtId="0" fontId="0" fillId="3" borderId="0" xfId="0" applyFill="1" applyProtection="1">
      <alignment vertical="center"/>
      <protection hidden="1"/>
    </xf>
    <xf numFmtId="0" fontId="18" fillId="3" borderId="0" xfId="0" applyFont="1" applyFill="1" applyProtection="1">
      <alignment vertical="center"/>
      <protection hidden="1"/>
    </xf>
    <xf numFmtId="0" fontId="34" fillId="3" borderId="0" xfId="0" quotePrefix="1" applyFont="1" applyFill="1" applyAlignment="1" applyProtection="1">
      <alignment horizontal="left" vertical="top"/>
      <protection hidden="1"/>
    </xf>
    <xf numFmtId="0" fontId="34" fillId="3" borderId="0" xfId="0" applyFont="1" applyFill="1" applyAlignment="1" applyProtection="1">
      <alignment horizontal="left" vertical="top"/>
      <protection hidden="1"/>
    </xf>
    <xf numFmtId="0" fontId="34" fillId="3" borderId="0" xfId="0" applyFont="1" applyFill="1" applyAlignment="1" applyProtection="1">
      <alignment vertical="top"/>
      <protection hidden="1"/>
    </xf>
    <xf numFmtId="0" fontId="34" fillId="3" borderId="0" xfId="0" applyFont="1" applyFill="1" applyAlignment="1" applyProtection="1">
      <alignment vertical="top" wrapText="1"/>
      <protection hidden="1"/>
    </xf>
    <xf numFmtId="0" fontId="25" fillId="3" borderId="0" xfId="0" applyFont="1" applyFill="1" applyAlignment="1" applyProtection="1">
      <alignment horizontal="left" vertical="top"/>
      <protection hidden="1"/>
    </xf>
    <xf numFmtId="0" fontId="25" fillId="3" borderId="0" xfId="0" applyFont="1" applyFill="1" applyAlignment="1" applyProtection="1">
      <alignment vertical="top"/>
      <protection hidden="1"/>
    </xf>
    <xf numFmtId="0" fontId="25" fillId="3" borderId="0" xfId="0" applyFont="1" applyFill="1" applyAlignment="1" applyProtection="1">
      <alignment vertical="top" wrapText="1"/>
      <protection hidden="1"/>
    </xf>
    <xf numFmtId="0" fontId="71" fillId="3" borderId="0" xfId="0" applyFont="1" applyFill="1" applyProtection="1">
      <alignment vertical="center"/>
      <protection hidden="1"/>
    </xf>
    <xf numFmtId="0" fontId="14" fillId="3" borderId="0" xfId="0" applyFont="1" applyFill="1" applyAlignment="1" applyProtection="1">
      <alignment horizontal="center" vertical="center"/>
      <protection hidden="1"/>
    </xf>
    <xf numFmtId="0" fontId="18" fillId="0" borderId="0" xfId="0" applyFont="1" applyFill="1" applyProtection="1">
      <alignment vertical="center"/>
      <protection hidden="1"/>
    </xf>
    <xf numFmtId="0" fontId="47" fillId="3" borderId="0" xfId="0" applyFont="1" applyFill="1" applyAlignment="1" applyProtection="1">
      <alignment horizontal="right" vertical="center"/>
      <protection hidden="1"/>
    </xf>
    <xf numFmtId="188" fontId="72" fillId="21" borderId="0" xfId="5" applyNumberFormat="1" applyFont="1" applyFill="1" applyAlignment="1" applyProtection="1">
      <alignment horizontal="right" vertical="center"/>
      <protection hidden="1"/>
    </xf>
    <xf numFmtId="0" fontId="72" fillId="20" borderId="0" xfId="0" applyFont="1" applyFill="1" applyBorder="1" applyAlignment="1" applyProtection="1">
      <alignment horizontal="center"/>
      <protection hidden="1"/>
    </xf>
    <xf numFmtId="185" fontId="73" fillId="20" borderId="0" xfId="3" applyNumberFormat="1" applyFont="1" applyFill="1" applyBorder="1" applyAlignment="1" applyProtection="1">
      <alignment horizontal="center"/>
      <protection hidden="1"/>
    </xf>
    <xf numFmtId="0" fontId="72" fillId="20" borderId="26" xfId="0" applyFont="1" applyFill="1" applyBorder="1" applyAlignment="1" applyProtection="1">
      <alignment horizontal="center"/>
      <protection hidden="1"/>
    </xf>
    <xf numFmtId="185" fontId="73" fillId="20" borderId="26" xfId="3" applyNumberFormat="1" applyFont="1" applyFill="1" applyBorder="1" applyAlignment="1" applyProtection="1">
      <alignment horizontal="center"/>
      <protection hidden="1"/>
    </xf>
    <xf numFmtId="0" fontId="72" fillId="22" borderId="0" xfId="0" applyFont="1" applyFill="1" applyBorder="1" applyAlignment="1" applyProtection="1">
      <alignment horizontal="center"/>
      <protection hidden="1"/>
    </xf>
    <xf numFmtId="185" fontId="73" fillId="22" borderId="0" xfId="3" applyNumberFormat="1" applyFont="1" applyFill="1" applyBorder="1" applyAlignment="1" applyProtection="1">
      <alignment horizontal="center"/>
      <protection hidden="1"/>
    </xf>
    <xf numFmtId="188" fontId="57" fillId="23" borderId="46" xfId="5" applyNumberFormat="1" applyFont="1" applyFill="1" applyBorder="1" applyProtection="1">
      <alignment vertical="center"/>
      <protection hidden="1"/>
    </xf>
    <xf numFmtId="0" fontId="62" fillId="0" borderId="0" xfId="0" applyFont="1" applyFill="1" applyProtection="1">
      <alignment vertical="center"/>
      <protection hidden="1"/>
    </xf>
    <xf numFmtId="178" fontId="74" fillId="24" borderId="4" xfId="2" applyNumberFormat="1" applyFont="1" applyFill="1" applyBorder="1" applyAlignment="1" applyProtection="1">
      <alignment horizontal="center" vertical="center"/>
      <protection hidden="1"/>
    </xf>
    <xf numFmtId="178" fontId="74" fillId="24" borderId="4" xfId="6" applyNumberFormat="1" applyFont="1" applyFill="1" applyBorder="1" applyAlignment="1" applyProtection="1">
      <alignment horizontal="center" vertical="center"/>
      <protection hidden="1"/>
    </xf>
    <xf numFmtId="178" fontId="74" fillId="24" borderId="4" xfId="2" applyNumberFormat="1" applyFont="1" applyFill="1" applyBorder="1" applyAlignment="1" applyProtection="1">
      <alignment horizontal="left" vertical="center"/>
      <protection hidden="1"/>
    </xf>
    <xf numFmtId="0" fontId="22" fillId="3" borderId="0" xfId="0" applyFont="1" applyFill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vertical="top" wrapText="1"/>
      <protection hidden="1"/>
    </xf>
    <xf numFmtId="22" fontId="16" fillId="3" borderId="0" xfId="1" applyNumberFormat="1" applyFont="1" applyFill="1" applyBorder="1" applyAlignment="1" applyProtection="1">
      <alignment horizontal="right" vertical="center"/>
      <protection hidden="1"/>
    </xf>
    <xf numFmtId="0" fontId="21" fillId="3" borderId="69" xfId="0" applyFont="1" applyFill="1" applyBorder="1" applyAlignment="1" applyProtection="1">
      <protection hidden="1"/>
    </xf>
    <xf numFmtId="188" fontId="22" fillId="3" borderId="63" xfId="5" applyNumberFormat="1" applyFont="1" applyFill="1" applyBorder="1" applyAlignment="1" applyProtection="1">
      <alignment horizontal="center" vertical="center"/>
      <protection hidden="1"/>
    </xf>
    <xf numFmtId="0" fontId="27" fillId="3" borderId="18" xfId="0" applyFont="1" applyFill="1" applyBorder="1" applyProtection="1">
      <alignment vertical="center"/>
      <protection hidden="1"/>
    </xf>
    <xf numFmtId="0" fontId="16" fillId="3" borderId="0" xfId="0" applyFont="1" applyFill="1" applyAlignment="1" applyProtection="1">
      <alignment horizontal="right" vertical="center"/>
      <protection hidden="1"/>
    </xf>
    <xf numFmtId="189" fontId="16" fillId="3" borderId="0" xfId="1" applyNumberFormat="1" applyFont="1" applyFill="1" applyBorder="1" applyAlignment="1" applyProtection="1">
      <alignment horizontal="left" vertical="center"/>
      <protection hidden="1"/>
    </xf>
    <xf numFmtId="0" fontId="79" fillId="3" borderId="0" xfId="0" applyFont="1" applyFill="1" applyBorder="1" applyAlignment="1" applyProtection="1">
      <alignment horizontal="right" vertical="center" wrapText="1"/>
      <protection hidden="1"/>
    </xf>
    <xf numFmtId="3" fontId="79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80" fillId="3" borderId="0" xfId="0" applyFont="1" applyFill="1" applyBorder="1" applyAlignment="1" applyProtection="1">
      <alignment horizontal="left" vertical="center"/>
      <protection hidden="1"/>
    </xf>
    <xf numFmtId="0" fontId="80" fillId="3" borderId="0" xfId="0" applyFont="1" applyFill="1" applyBorder="1" applyAlignment="1" applyProtection="1">
      <alignment horizontal="center" vertical="center"/>
      <protection hidden="1"/>
    </xf>
    <xf numFmtId="0" fontId="80" fillId="3" borderId="19" xfId="0" applyFont="1" applyFill="1" applyBorder="1" applyAlignment="1" applyProtection="1">
      <alignment horizontal="left" vertical="center"/>
      <protection hidden="1"/>
    </xf>
    <xf numFmtId="0" fontId="79" fillId="3" borderId="15" xfId="0" applyFont="1" applyFill="1" applyBorder="1" applyAlignment="1" applyProtection="1">
      <alignment horizontal="right" vertical="center" wrapText="1"/>
      <protection hidden="1"/>
    </xf>
    <xf numFmtId="3" fontId="79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80" fillId="3" borderId="16" xfId="0" applyFont="1" applyFill="1" applyBorder="1" applyAlignment="1" applyProtection="1">
      <alignment horizontal="left" vertical="center"/>
      <protection hidden="1"/>
    </xf>
    <xf numFmtId="0" fontId="80" fillId="3" borderId="16" xfId="0" applyFont="1" applyFill="1" applyBorder="1" applyAlignment="1" applyProtection="1">
      <alignment horizontal="center" vertical="center"/>
      <protection hidden="1"/>
    </xf>
    <xf numFmtId="0" fontId="79" fillId="3" borderId="16" xfId="0" applyFont="1" applyFill="1" applyBorder="1" applyAlignment="1" applyProtection="1">
      <alignment horizontal="right" vertical="center" wrapText="1"/>
      <protection hidden="1"/>
    </xf>
    <xf numFmtId="0" fontId="80" fillId="3" borderId="17" xfId="0" applyFont="1" applyFill="1" applyBorder="1" applyAlignment="1" applyProtection="1">
      <alignment horizontal="left" vertical="center"/>
      <protection hidden="1"/>
    </xf>
    <xf numFmtId="0" fontId="79" fillId="3" borderId="67" xfId="0" applyFont="1" applyFill="1" applyBorder="1" applyAlignment="1" applyProtection="1">
      <alignment vertical="center" wrapText="1"/>
      <protection hidden="1"/>
    </xf>
    <xf numFmtId="0" fontId="79" fillId="3" borderId="25" xfId="0" applyFont="1" applyFill="1" applyBorder="1" applyAlignment="1" applyProtection="1">
      <alignment vertical="center" wrapText="1"/>
      <protection hidden="1"/>
    </xf>
    <xf numFmtId="0" fontId="33" fillId="3" borderId="0" xfId="0" applyFont="1" applyFill="1" applyProtection="1">
      <alignment vertical="center"/>
      <protection hidden="1"/>
    </xf>
    <xf numFmtId="0" fontId="30" fillId="3" borderId="0" xfId="0" applyFont="1" applyFill="1" applyProtection="1">
      <alignment vertical="center"/>
      <protection hidden="1"/>
    </xf>
    <xf numFmtId="180" fontId="33" fillId="7" borderId="0" xfId="0" applyNumberFormat="1" applyFont="1" applyFill="1" applyBorder="1" applyAlignment="1" applyProtection="1">
      <alignment horizontal="center" vertical="center"/>
      <protection hidden="1"/>
    </xf>
    <xf numFmtId="0" fontId="86" fillId="0" borderId="0" xfId="0" applyFont="1" applyBorder="1" applyAlignment="1" applyProtection="1">
      <alignment horizontal="left" vertical="center"/>
      <protection hidden="1"/>
    </xf>
    <xf numFmtId="0" fontId="83" fillId="6" borderId="14" xfId="0" applyFont="1" applyFill="1" applyBorder="1" applyAlignment="1" applyProtection="1">
      <alignment horizontal="center" vertical="center"/>
      <protection locked="0"/>
    </xf>
    <xf numFmtId="0" fontId="81" fillId="3" borderId="16" xfId="0" applyFont="1" applyFill="1" applyBorder="1" applyAlignment="1" applyProtection="1">
      <alignment vertical="center"/>
      <protection hidden="1"/>
    </xf>
    <xf numFmtId="0" fontId="2" fillId="3" borderId="16" xfId="0" applyFont="1" applyFill="1" applyBorder="1" applyAlignment="1" applyProtection="1">
      <alignment vertical="center"/>
      <protection hidden="1"/>
    </xf>
    <xf numFmtId="0" fontId="16" fillId="3" borderId="16" xfId="0" applyFont="1" applyFill="1" applyBorder="1" applyAlignment="1" applyProtection="1">
      <alignment vertical="center"/>
      <protection hidden="1"/>
    </xf>
    <xf numFmtId="0" fontId="16" fillId="3" borderId="17" xfId="0" applyFont="1" applyFill="1" applyBorder="1" applyAlignment="1" applyProtection="1">
      <alignment vertical="center"/>
      <protection hidden="1"/>
    </xf>
    <xf numFmtId="0" fontId="16" fillId="3" borderId="0" xfId="0" applyFont="1" applyFill="1" applyAlignment="1" applyProtection="1">
      <alignment vertical="center"/>
      <protection hidden="1"/>
    </xf>
    <xf numFmtId="0" fontId="16" fillId="3" borderId="9" xfId="0" applyFont="1" applyFill="1" applyBorder="1" applyAlignment="1" applyProtection="1">
      <alignment vertical="center"/>
      <protection hidden="1"/>
    </xf>
    <xf numFmtId="41" fontId="16" fillId="3" borderId="45" xfId="0" applyNumberFormat="1" applyFont="1" applyFill="1" applyBorder="1" applyAlignment="1" applyProtection="1">
      <alignment vertical="center"/>
      <protection hidden="1"/>
    </xf>
    <xf numFmtId="0" fontId="2" fillId="3" borderId="18" xfId="0" applyFont="1" applyFill="1" applyBorder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vertical="center"/>
      <protection hidden="1"/>
    </xf>
    <xf numFmtId="0" fontId="16" fillId="3" borderId="0" xfId="0" applyFont="1" applyFill="1" applyBorder="1" applyAlignment="1" applyProtection="1">
      <alignment vertical="center"/>
      <protection hidden="1"/>
    </xf>
    <xf numFmtId="0" fontId="16" fillId="3" borderId="19" xfId="0" applyFont="1" applyFill="1" applyBorder="1" applyAlignment="1" applyProtection="1">
      <alignment vertical="center"/>
      <protection hidden="1"/>
    </xf>
    <xf numFmtId="0" fontId="16" fillId="3" borderId="7" xfId="0" applyFont="1" applyFill="1" applyBorder="1" applyAlignment="1" applyProtection="1">
      <alignment vertical="center"/>
      <protection hidden="1"/>
    </xf>
    <xf numFmtId="0" fontId="16" fillId="3" borderId="8" xfId="0" applyFont="1" applyFill="1" applyBorder="1" applyAlignment="1" applyProtection="1">
      <alignment vertical="center"/>
      <protection hidden="1"/>
    </xf>
    <xf numFmtId="0" fontId="82" fillId="3" borderId="0" xfId="0" applyFont="1" applyFill="1" applyBorder="1" applyAlignment="1" applyProtection="1">
      <alignment horizontal="center" vertical="center"/>
      <protection hidden="1"/>
    </xf>
    <xf numFmtId="0" fontId="84" fillId="3" borderId="0" xfId="0" applyFont="1" applyFill="1" applyBorder="1" applyAlignment="1" applyProtection="1">
      <alignment horizontal="center" vertical="center"/>
      <protection hidden="1"/>
    </xf>
    <xf numFmtId="0" fontId="84" fillId="3" borderId="19" xfId="0" applyFont="1" applyFill="1" applyBorder="1" applyAlignment="1" applyProtection="1">
      <alignment vertical="center"/>
      <protection hidden="1"/>
    </xf>
    <xf numFmtId="0" fontId="84" fillId="3" borderId="0" xfId="0" applyFont="1" applyFill="1" applyAlignment="1" applyProtection="1">
      <alignment vertical="center"/>
      <protection hidden="1"/>
    </xf>
    <xf numFmtId="0" fontId="84" fillId="3" borderId="7" xfId="0" applyFont="1" applyFill="1" applyBorder="1" applyAlignment="1" applyProtection="1">
      <alignment vertical="center"/>
      <protection hidden="1"/>
    </xf>
    <xf numFmtId="0" fontId="84" fillId="3" borderId="8" xfId="0" applyFont="1" applyFill="1" applyBorder="1" applyAlignment="1" applyProtection="1">
      <alignment vertical="center"/>
      <protection hidden="1"/>
    </xf>
    <xf numFmtId="176" fontId="83" fillId="6" borderId="14" xfId="2" applyNumberFormat="1" applyFont="1" applyFill="1" applyBorder="1" applyAlignment="1" applyProtection="1">
      <alignment horizontal="center" vertical="center"/>
      <protection locked="0"/>
    </xf>
    <xf numFmtId="0" fontId="85" fillId="3" borderId="0" xfId="0" applyFont="1" applyFill="1" applyBorder="1" applyAlignment="1" applyProtection="1">
      <alignment vertical="center"/>
      <protection hidden="1"/>
    </xf>
    <xf numFmtId="0" fontId="85" fillId="3" borderId="0" xfId="0" applyFont="1" applyFill="1" applyBorder="1" applyAlignment="1" applyProtection="1">
      <alignment vertical="center" wrapText="1"/>
      <protection hidden="1"/>
    </xf>
    <xf numFmtId="0" fontId="85" fillId="3" borderId="8" xfId="0" applyFont="1" applyFill="1" applyBorder="1" applyAlignment="1" applyProtection="1">
      <alignment vertical="center" wrapText="1"/>
      <protection hidden="1"/>
    </xf>
    <xf numFmtId="0" fontId="84" fillId="3" borderId="51" xfId="0" applyFont="1" applyFill="1" applyBorder="1" applyAlignment="1" applyProtection="1">
      <alignment vertical="center"/>
      <protection hidden="1"/>
    </xf>
    <xf numFmtId="0" fontId="84" fillId="3" borderId="46" xfId="0" applyFont="1" applyFill="1" applyBorder="1" applyAlignment="1" applyProtection="1">
      <alignment vertical="center"/>
      <protection hidden="1"/>
    </xf>
    <xf numFmtId="0" fontId="82" fillId="3" borderId="14" xfId="0" applyFont="1" applyFill="1" applyBorder="1" applyAlignment="1" applyProtection="1">
      <alignment horizontal="center" vertical="center"/>
      <protection hidden="1"/>
    </xf>
    <xf numFmtId="0" fontId="82" fillId="3" borderId="0" xfId="0" applyFont="1" applyFill="1" applyBorder="1" applyAlignment="1" applyProtection="1">
      <alignment vertical="center"/>
      <protection hidden="1"/>
    </xf>
    <xf numFmtId="0" fontId="82" fillId="3" borderId="0" xfId="0" applyFont="1" applyFill="1" applyBorder="1" applyAlignment="1" applyProtection="1">
      <alignment vertical="center" wrapText="1"/>
      <protection hidden="1"/>
    </xf>
    <xf numFmtId="0" fontId="84" fillId="3" borderId="0" xfId="0" applyFont="1" applyFill="1" applyBorder="1" applyAlignment="1" applyProtection="1">
      <alignment vertical="center"/>
      <protection hidden="1"/>
    </xf>
    <xf numFmtId="0" fontId="85" fillId="3" borderId="0" xfId="0" applyFont="1" applyFill="1" applyBorder="1" applyAlignment="1" applyProtection="1">
      <alignment horizontal="right" vertical="center"/>
      <protection hidden="1"/>
    </xf>
    <xf numFmtId="0" fontId="82" fillId="3" borderId="18" xfId="0" applyFont="1" applyFill="1" applyBorder="1" applyAlignment="1" applyProtection="1">
      <alignment vertical="center"/>
      <protection hidden="1"/>
    </xf>
    <xf numFmtId="3" fontId="82" fillId="3" borderId="14" xfId="0" applyNumberFormat="1" applyFont="1" applyFill="1" applyBorder="1" applyAlignment="1" applyProtection="1">
      <alignment horizontal="center" vertical="center"/>
      <protection hidden="1"/>
    </xf>
    <xf numFmtId="0" fontId="82" fillId="3" borderId="28" xfId="0" applyFont="1" applyFill="1" applyBorder="1" applyAlignment="1" applyProtection="1">
      <alignment vertical="center"/>
      <protection hidden="1"/>
    </xf>
    <xf numFmtId="0" fontId="82" fillId="3" borderId="25" xfId="0" applyFont="1" applyFill="1" applyBorder="1" applyAlignment="1" applyProtection="1">
      <alignment vertical="center" wrapText="1"/>
      <protection hidden="1"/>
    </xf>
    <xf numFmtId="0" fontId="82" fillId="3" borderId="25" xfId="0" applyFont="1" applyFill="1" applyBorder="1" applyAlignment="1" applyProtection="1">
      <alignment vertical="center"/>
      <protection hidden="1"/>
    </xf>
    <xf numFmtId="0" fontId="82" fillId="3" borderId="25" xfId="0" applyFont="1" applyFill="1" applyBorder="1" applyAlignment="1" applyProtection="1">
      <alignment horizontal="center" vertical="center"/>
      <protection hidden="1"/>
    </xf>
    <xf numFmtId="3" fontId="82" fillId="3" borderId="25" xfId="0" applyNumberFormat="1" applyFont="1" applyFill="1" applyBorder="1" applyAlignment="1" applyProtection="1">
      <alignment horizontal="center" vertical="center"/>
      <protection hidden="1"/>
    </xf>
    <xf numFmtId="0" fontId="84" fillId="3" borderId="29" xfId="0" applyFont="1" applyFill="1" applyBorder="1" applyAlignment="1" applyProtection="1">
      <alignment vertical="center"/>
      <protection hidden="1"/>
    </xf>
    <xf numFmtId="22" fontId="87" fillId="0" borderId="0" xfId="0" applyNumberFormat="1" applyFont="1" applyAlignment="1" applyProtection="1">
      <alignment vertical="center"/>
      <protection hidden="1"/>
    </xf>
    <xf numFmtId="0" fontId="2" fillId="3" borderId="15" xfId="0" applyFont="1" applyFill="1" applyBorder="1" applyAlignment="1" applyProtection="1">
      <alignment vertical="center"/>
      <protection hidden="1"/>
    </xf>
    <xf numFmtId="0" fontId="27" fillId="3" borderId="16" xfId="0" applyFont="1" applyFill="1" applyBorder="1" applyAlignment="1" applyProtection="1">
      <alignment vertical="center"/>
      <protection hidden="1"/>
    </xf>
    <xf numFmtId="0" fontId="87" fillId="3" borderId="0" xfId="0" applyFont="1" applyFill="1" applyBorder="1" applyAlignment="1" applyProtection="1">
      <alignment horizontal="left" vertical="center"/>
      <protection hidden="1"/>
    </xf>
    <xf numFmtId="0" fontId="91" fillId="3" borderId="0" xfId="0" applyFont="1" applyFill="1" applyBorder="1" applyAlignment="1" applyProtection="1">
      <alignment horizontal="right" vertical="center"/>
      <protection hidden="1"/>
    </xf>
    <xf numFmtId="0" fontId="67" fillId="8" borderId="0" xfId="0" applyFont="1" applyFill="1" applyAlignment="1" applyProtection="1">
      <alignment horizontal="center" vertical="center"/>
      <protection hidden="1"/>
    </xf>
    <xf numFmtId="0" fontId="89" fillId="0" borderId="0" xfId="0" applyFont="1" applyAlignment="1" applyProtection="1">
      <alignment horizontal="center" vertical="center"/>
      <protection hidden="1"/>
    </xf>
    <xf numFmtId="0" fontId="80" fillId="3" borderId="70" xfId="0" applyFont="1" applyFill="1" applyBorder="1" applyAlignment="1" applyProtection="1">
      <alignment horizontal="left" vertical="center"/>
      <protection hidden="1"/>
    </xf>
    <xf numFmtId="0" fontId="80" fillId="3" borderId="68" xfId="0" applyFont="1" applyFill="1" applyBorder="1" applyAlignment="1" applyProtection="1">
      <alignment horizontal="left" vertical="center"/>
      <protection hidden="1"/>
    </xf>
    <xf numFmtId="178" fontId="80" fillId="3" borderId="70" xfId="0" applyNumberFormat="1" applyFont="1" applyFill="1" applyBorder="1" applyAlignment="1" applyProtection="1">
      <alignment horizontal="center" vertical="center"/>
      <protection hidden="1"/>
    </xf>
    <xf numFmtId="0" fontId="79" fillId="3" borderId="67" xfId="0" applyFont="1" applyFill="1" applyBorder="1" applyAlignment="1" applyProtection="1">
      <alignment horizontal="right" vertical="center" wrapText="1"/>
      <protection hidden="1"/>
    </xf>
    <xf numFmtId="0" fontId="79" fillId="3" borderId="70" xfId="0" applyFont="1" applyFill="1" applyBorder="1" applyAlignment="1" applyProtection="1">
      <alignment horizontal="right" vertical="center" wrapText="1"/>
      <protection hidden="1"/>
    </xf>
    <xf numFmtId="0" fontId="79" fillId="3" borderId="28" xfId="0" applyFont="1" applyFill="1" applyBorder="1" applyAlignment="1" applyProtection="1">
      <alignment horizontal="center" vertical="center" wrapText="1"/>
      <protection hidden="1"/>
    </xf>
    <xf numFmtId="0" fontId="79" fillId="3" borderId="25" xfId="0" applyFont="1" applyFill="1" applyBorder="1" applyAlignment="1" applyProtection="1">
      <alignment horizontal="center" vertical="center" wrapText="1"/>
      <protection hidden="1"/>
    </xf>
    <xf numFmtId="0" fontId="79" fillId="3" borderId="29" xfId="0" applyFont="1" applyFill="1" applyBorder="1" applyAlignment="1" applyProtection="1">
      <alignment horizontal="center" vertical="center" wrapText="1"/>
      <protection hidden="1"/>
    </xf>
    <xf numFmtId="0" fontId="78" fillId="6" borderId="67" xfId="0" applyFont="1" applyFill="1" applyBorder="1" applyAlignment="1" applyProtection="1">
      <alignment horizontal="center" vertical="center" wrapText="1"/>
      <protection hidden="1"/>
    </xf>
    <xf numFmtId="0" fontId="78" fillId="6" borderId="70" xfId="0" applyFont="1" applyFill="1" applyBorder="1" applyAlignment="1" applyProtection="1">
      <alignment horizontal="center" vertical="center" wrapText="1"/>
      <protection hidden="1"/>
    </xf>
    <xf numFmtId="0" fontId="78" fillId="6" borderId="68" xfId="0" applyFont="1" applyFill="1" applyBorder="1" applyAlignment="1" applyProtection="1">
      <alignment horizontal="center" vertical="center" wrapText="1"/>
      <protection hidden="1"/>
    </xf>
    <xf numFmtId="0" fontId="79" fillId="3" borderId="66" xfId="0" applyFont="1" applyFill="1" applyBorder="1" applyAlignment="1" applyProtection="1">
      <alignment horizontal="left" vertical="center" wrapText="1"/>
      <protection hidden="1"/>
    </xf>
    <xf numFmtId="0" fontId="88" fillId="6" borderId="66" xfId="0" applyFont="1" applyFill="1" applyBorder="1" applyAlignment="1" applyProtection="1">
      <alignment horizontal="center" vertical="center" wrapText="1"/>
      <protection hidden="1"/>
    </xf>
    <xf numFmtId="0" fontId="90" fillId="6" borderId="66" xfId="0" applyFont="1" applyFill="1" applyBorder="1" applyAlignment="1" applyProtection="1">
      <alignment horizontal="center" vertical="center"/>
      <protection hidden="1"/>
    </xf>
    <xf numFmtId="0" fontId="44" fillId="0" borderId="0" xfId="0" applyFont="1" applyFill="1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79" fillId="3" borderId="70" xfId="0" applyFont="1" applyFill="1" applyBorder="1" applyAlignment="1" applyProtection="1">
      <alignment horizontal="left" vertical="center" wrapText="1"/>
      <protection hidden="1"/>
    </xf>
    <xf numFmtId="0" fontId="79" fillId="3" borderId="68" xfId="0" applyFont="1" applyFill="1" applyBorder="1" applyAlignment="1" applyProtection="1">
      <alignment horizontal="left" vertical="center" wrapText="1"/>
      <protection hidden="1"/>
    </xf>
    <xf numFmtId="0" fontId="79" fillId="3" borderId="28" xfId="0" applyFont="1" applyFill="1" applyBorder="1" applyAlignment="1" applyProtection="1">
      <alignment horizontal="left" vertical="center" wrapText="1"/>
      <protection hidden="1"/>
    </xf>
    <xf numFmtId="0" fontId="79" fillId="3" borderId="25" xfId="0" applyFont="1" applyFill="1" applyBorder="1" applyAlignment="1" applyProtection="1">
      <alignment horizontal="left" vertical="center" wrapText="1"/>
      <protection hidden="1"/>
    </xf>
    <xf numFmtId="0" fontId="79" fillId="3" borderId="29" xfId="0" applyFont="1" applyFill="1" applyBorder="1" applyAlignment="1" applyProtection="1">
      <alignment horizontal="left" vertical="center" wrapText="1"/>
      <protection hidden="1"/>
    </xf>
    <xf numFmtId="0" fontId="79" fillId="3" borderId="67" xfId="0" applyFont="1" applyFill="1" applyBorder="1" applyAlignment="1" applyProtection="1">
      <alignment horizontal="left" vertical="center" wrapText="1"/>
      <protection hidden="1"/>
    </xf>
    <xf numFmtId="0" fontId="67" fillId="6" borderId="66" xfId="0" applyFont="1" applyFill="1" applyBorder="1" applyAlignment="1" applyProtection="1">
      <alignment horizontal="left" vertical="center"/>
      <protection hidden="1"/>
    </xf>
    <xf numFmtId="0" fontId="0" fillId="0" borderId="66" xfId="0" applyBorder="1" applyAlignment="1" applyProtection="1">
      <alignment vertical="center"/>
      <protection hidden="1"/>
    </xf>
    <xf numFmtId="0" fontId="67" fillId="17" borderId="66" xfId="0" applyFont="1" applyFill="1" applyBorder="1" applyAlignment="1" applyProtection="1">
      <alignment horizontal="left" vertical="center" wrapText="1"/>
      <protection hidden="1"/>
    </xf>
    <xf numFmtId="0" fontId="67" fillId="18" borderId="66" xfId="0" applyFont="1" applyFill="1" applyBorder="1" applyAlignment="1" applyProtection="1">
      <alignment horizontal="left" vertical="center"/>
      <protection hidden="1"/>
    </xf>
    <xf numFmtId="0" fontId="42" fillId="16" borderId="66" xfId="0" applyFont="1" applyFill="1" applyBorder="1" applyAlignment="1" applyProtection="1">
      <alignment horizontal="center" vertical="center"/>
      <protection hidden="1"/>
    </xf>
    <xf numFmtId="180" fontId="75" fillId="3" borderId="67" xfId="0" applyNumberFormat="1" applyFont="1" applyFill="1" applyBorder="1" applyAlignment="1" applyProtection="1">
      <alignment horizontal="center" vertical="center"/>
      <protection hidden="1"/>
    </xf>
    <xf numFmtId="0" fontId="76" fillId="0" borderId="68" xfId="0" applyFont="1" applyBorder="1" applyAlignment="1" applyProtection="1">
      <alignment vertical="center"/>
      <protection hidden="1"/>
    </xf>
    <xf numFmtId="0" fontId="40" fillId="8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42" fillId="6" borderId="66" xfId="0" applyFont="1" applyFill="1" applyBorder="1" applyAlignment="1" applyProtection="1">
      <alignment vertical="center" wrapText="1"/>
      <protection hidden="1"/>
    </xf>
    <xf numFmtId="0" fontId="87" fillId="3" borderId="2" xfId="0" applyFont="1" applyFill="1" applyBorder="1" applyAlignment="1" applyProtection="1">
      <alignment horizontal="center" vertical="center"/>
      <protection hidden="1"/>
    </xf>
    <xf numFmtId="0" fontId="87" fillId="3" borderId="41" xfId="0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 applyProtection="1">
      <alignment horizontal="center"/>
      <protection hidden="1"/>
    </xf>
    <xf numFmtId="0" fontId="2" fillId="3" borderId="41" xfId="0" applyFont="1" applyFill="1" applyBorder="1" applyAlignment="1" applyProtection="1">
      <alignment horizontal="center"/>
      <protection hidden="1"/>
    </xf>
    <xf numFmtId="0" fontId="27" fillId="3" borderId="0" xfId="0" applyFont="1" applyFill="1" applyBorder="1" applyAlignment="1" applyProtection="1">
      <alignment horizontal="right" vertical="center"/>
      <protection hidden="1"/>
    </xf>
    <xf numFmtId="0" fontId="41" fillId="0" borderId="0" xfId="0" applyFont="1" applyAlignment="1" applyProtection="1">
      <alignment horizontal="right" vertical="center"/>
      <protection hidden="1"/>
    </xf>
    <xf numFmtId="0" fontId="2" fillId="3" borderId="64" xfId="0" applyFont="1" applyFill="1" applyBorder="1" applyAlignment="1" applyProtection="1">
      <alignment horizontal="center"/>
      <protection hidden="1"/>
    </xf>
    <xf numFmtId="0" fontId="2" fillId="3" borderId="65" xfId="0" applyFont="1" applyFill="1" applyBorder="1" applyAlignment="1" applyProtection="1">
      <alignment horizontal="center"/>
      <protection hidden="1"/>
    </xf>
    <xf numFmtId="0" fontId="42" fillId="9" borderId="0" xfId="0" applyFont="1" applyFill="1" applyBorder="1" applyAlignment="1" applyProtection="1">
      <alignment horizontal="center"/>
      <protection hidden="1"/>
    </xf>
    <xf numFmtId="0" fontId="87" fillId="10" borderId="14" xfId="0" applyFont="1" applyFill="1" applyBorder="1" applyAlignment="1" applyProtection="1">
      <alignment horizontal="center" vertical="center"/>
      <protection hidden="1"/>
    </xf>
    <xf numFmtId="0" fontId="87" fillId="3" borderId="14" xfId="0" applyFont="1" applyFill="1" applyBorder="1" applyAlignment="1" applyProtection="1">
      <alignment horizontal="center" vertical="center"/>
      <protection hidden="1"/>
    </xf>
    <xf numFmtId="0" fontId="78" fillId="6" borderId="66" xfId="0" applyFont="1" applyFill="1" applyBorder="1" applyAlignment="1" applyProtection="1">
      <alignment horizontal="center" vertical="center" wrapText="1"/>
      <protection hidden="1"/>
    </xf>
    <xf numFmtId="0" fontId="79" fillId="3" borderId="0" xfId="0" applyFont="1" applyFill="1" applyBorder="1" applyAlignment="1" applyProtection="1">
      <alignment horizontal="center" vertical="center" wrapText="1"/>
      <protection hidden="1"/>
    </xf>
    <xf numFmtId="0" fontId="79" fillId="3" borderId="19" xfId="0" applyFont="1" applyFill="1" applyBorder="1" applyAlignment="1" applyProtection="1">
      <alignment horizontal="center" vertical="center" wrapText="1"/>
      <protection hidden="1"/>
    </xf>
    <xf numFmtId="178" fontId="80" fillId="3" borderId="16" xfId="0" applyNumberFormat="1" applyFont="1" applyFill="1" applyBorder="1" applyAlignment="1" applyProtection="1">
      <alignment horizontal="center" vertical="center"/>
      <protection hidden="1"/>
    </xf>
    <xf numFmtId="0" fontId="79" fillId="3" borderId="15" xfId="0" applyFont="1" applyFill="1" applyBorder="1" applyAlignment="1" applyProtection="1">
      <alignment horizontal="right" vertical="center" wrapText="1"/>
      <protection hidden="1"/>
    </xf>
    <xf numFmtId="0" fontId="79" fillId="3" borderId="16" xfId="0" applyFont="1" applyFill="1" applyBorder="1" applyAlignment="1" applyProtection="1">
      <alignment horizontal="right" vertical="center" wrapText="1"/>
      <protection hidden="1"/>
    </xf>
    <xf numFmtId="0" fontId="80" fillId="3" borderId="16" xfId="0" applyFont="1" applyFill="1" applyBorder="1" applyAlignment="1" applyProtection="1">
      <alignment horizontal="left" vertical="center"/>
      <protection hidden="1"/>
    </xf>
    <xf numFmtId="0" fontId="80" fillId="3" borderId="17" xfId="0" applyFont="1" applyFill="1" applyBorder="1" applyAlignment="1" applyProtection="1">
      <alignment horizontal="left" vertical="center"/>
      <protection hidden="1"/>
    </xf>
    <xf numFmtId="0" fontId="67" fillId="19" borderId="66" xfId="0" applyFont="1" applyFill="1" applyBorder="1" applyAlignment="1" applyProtection="1">
      <alignment horizontal="left" vertical="center" wrapText="1"/>
      <protection hidden="1"/>
    </xf>
    <xf numFmtId="0" fontId="68" fillId="20" borderId="15" xfId="0" applyFont="1" applyFill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vertical="center"/>
      <protection hidden="1"/>
    </xf>
    <xf numFmtId="0" fontId="0" fillId="0" borderId="17" xfId="0" applyBorder="1" applyAlignment="1" applyProtection="1">
      <alignment vertical="center"/>
      <protection hidden="1"/>
    </xf>
    <xf numFmtId="0" fontId="0" fillId="0" borderId="28" xfId="0" applyBorder="1" applyAlignment="1" applyProtection="1">
      <alignment vertical="center"/>
      <protection hidden="1"/>
    </xf>
    <xf numFmtId="0" fontId="0" fillId="0" borderId="25" xfId="0" applyBorder="1" applyAlignment="1" applyProtection="1">
      <alignment vertical="center"/>
      <protection hidden="1"/>
    </xf>
    <xf numFmtId="0" fontId="0" fillId="0" borderId="29" xfId="0" applyBorder="1" applyAlignment="1" applyProtection="1">
      <alignment vertical="center"/>
      <protection hidden="1"/>
    </xf>
    <xf numFmtId="0" fontId="22" fillId="3" borderId="0" xfId="0" applyFont="1" applyFill="1" applyAlignment="1" applyProtection="1">
      <alignment vertical="center"/>
      <protection hidden="1"/>
    </xf>
    <xf numFmtId="0" fontId="22" fillId="3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32" fillId="3" borderId="0" xfId="0" applyFont="1" applyFill="1" applyBorder="1" applyAlignment="1" applyProtection="1">
      <alignment horizontal="left" vertical="top" wrapText="1"/>
      <protection hidden="1"/>
    </xf>
    <xf numFmtId="0" fontId="69" fillId="20" borderId="16" xfId="0" applyFont="1" applyFill="1" applyBorder="1" applyAlignment="1" applyProtection="1">
      <alignment vertical="center" wrapText="1"/>
      <protection hidden="1"/>
    </xf>
    <xf numFmtId="0" fontId="70" fillId="20" borderId="16" xfId="0" applyFont="1" applyFill="1" applyBorder="1" applyAlignment="1" applyProtection="1">
      <alignment vertical="center"/>
      <protection hidden="1"/>
    </xf>
    <xf numFmtId="0" fontId="70" fillId="20" borderId="25" xfId="0" applyFont="1" applyFill="1" applyBorder="1" applyAlignment="1" applyProtection="1">
      <alignment vertical="center"/>
      <protection hidden="1"/>
    </xf>
    <xf numFmtId="0" fontId="22" fillId="3" borderId="16" xfId="0" applyFont="1" applyFill="1" applyBorder="1" applyAlignment="1" applyProtection="1">
      <alignment vertical="center"/>
      <protection hidden="1"/>
    </xf>
    <xf numFmtId="180" fontId="75" fillId="3" borderId="66" xfId="0" applyNumberFormat="1" applyFont="1" applyFill="1" applyBorder="1" applyAlignment="1" applyProtection="1">
      <alignment horizontal="center" vertical="center"/>
      <protection hidden="1"/>
    </xf>
    <xf numFmtId="180" fontId="62" fillId="0" borderId="66" xfId="0" applyNumberFormat="1" applyFont="1" applyBorder="1" applyAlignment="1" applyProtection="1">
      <alignment horizontal="center" vertical="center"/>
      <protection hidden="1"/>
    </xf>
    <xf numFmtId="0" fontId="69" fillId="20" borderId="0" xfId="0" applyFont="1" applyFill="1" applyBorder="1" applyAlignment="1" applyProtection="1">
      <alignment vertical="top" wrapText="1"/>
      <protection hidden="1"/>
    </xf>
    <xf numFmtId="0" fontId="70" fillId="20" borderId="19" xfId="0" applyFont="1" applyFill="1" applyBorder="1" applyAlignment="1" applyProtection="1">
      <alignment vertical="top"/>
      <protection hidden="1"/>
    </xf>
    <xf numFmtId="0" fontId="70" fillId="20" borderId="25" xfId="0" applyFont="1" applyFill="1" applyBorder="1" applyAlignment="1" applyProtection="1">
      <alignment vertical="top"/>
      <protection hidden="1"/>
    </xf>
    <xf numFmtId="0" fontId="70" fillId="20" borderId="29" xfId="0" applyFont="1" applyFill="1" applyBorder="1" applyAlignment="1" applyProtection="1">
      <alignment vertical="top"/>
      <protection hidden="1"/>
    </xf>
    <xf numFmtId="0" fontId="42" fillId="19" borderId="66" xfId="0" applyFont="1" applyFill="1" applyBorder="1" applyAlignment="1" applyProtection="1">
      <alignment vertical="center" wrapText="1"/>
      <protection hidden="1"/>
    </xf>
    <xf numFmtId="0" fontId="28" fillId="3" borderId="66" xfId="0" applyFont="1" applyFill="1" applyBorder="1" applyAlignment="1" applyProtection="1">
      <alignment vertical="center" wrapText="1"/>
      <protection hidden="1"/>
    </xf>
    <xf numFmtId="0" fontId="0" fillId="3" borderId="66" xfId="0" applyFont="1" applyFill="1" applyBorder="1" applyAlignment="1" applyProtection="1">
      <alignment vertical="center"/>
      <protection hidden="1"/>
    </xf>
    <xf numFmtId="0" fontId="0" fillId="0" borderId="66" xfId="0" applyFont="1" applyBorder="1" applyAlignment="1" applyProtection="1">
      <alignment vertical="center"/>
      <protection hidden="1"/>
    </xf>
    <xf numFmtId="0" fontId="42" fillId="18" borderId="66" xfId="0" applyFont="1" applyFill="1" applyBorder="1" applyAlignment="1" applyProtection="1">
      <alignment vertical="center" wrapText="1"/>
      <protection hidden="1"/>
    </xf>
    <xf numFmtId="0" fontId="42" fillId="17" borderId="66" xfId="0" applyFont="1" applyFill="1" applyBorder="1" applyAlignment="1" applyProtection="1">
      <alignment vertical="center" wrapText="1"/>
      <protection hidden="1"/>
    </xf>
    <xf numFmtId="0" fontId="0" fillId="0" borderId="66" xfId="0" applyBorder="1" applyAlignment="1" applyProtection="1">
      <alignment horizontal="center" vertical="center"/>
      <protection hidden="1"/>
    </xf>
    <xf numFmtId="0" fontId="15" fillId="3" borderId="13" xfId="0" applyFont="1" applyFill="1" applyBorder="1" applyAlignment="1" applyProtection="1">
      <alignment horizontal="left" vertical="center" wrapText="1"/>
      <protection hidden="1"/>
    </xf>
    <xf numFmtId="0" fontId="15" fillId="3" borderId="6" xfId="0" applyFont="1" applyFill="1" applyBorder="1" applyAlignment="1" applyProtection="1">
      <alignment horizontal="left" vertical="center" wrapText="1"/>
      <protection hidden="1"/>
    </xf>
    <xf numFmtId="0" fontId="16" fillId="0" borderId="35" xfId="0" applyFont="1" applyFill="1" applyBorder="1" applyAlignment="1" applyProtection="1">
      <alignment horizontal="center" vertical="center" wrapText="1"/>
      <protection hidden="1"/>
    </xf>
    <xf numFmtId="0" fontId="0" fillId="0" borderId="35" xfId="0" applyBorder="1" applyAlignment="1" applyProtection="1">
      <alignment horizontal="center" vertical="center" wrapText="1"/>
      <protection hidden="1"/>
    </xf>
    <xf numFmtId="0" fontId="0" fillId="0" borderId="36" xfId="0" applyBorder="1" applyAlignment="1" applyProtection="1">
      <alignment horizontal="center" vertical="center" wrapText="1"/>
      <protection hidden="1"/>
    </xf>
    <xf numFmtId="0" fontId="33" fillId="0" borderId="32" xfId="0" applyFont="1" applyFill="1" applyBorder="1" applyAlignment="1" applyProtection="1">
      <alignment vertical="center" wrapText="1"/>
      <protection hidden="1"/>
    </xf>
    <xf numFmtId="0" fontId="35" fillId="0" borderId="32" xfId="0" applyFont="1" applyBorder="1" applyAlignment="1" applyProtection="1">
      <alignment vertical="center"/>
      <protection hidden="1"/>
    </xf>
    <xf numFmtId="0" fontId="35" fillId="0" borderId="33" xfId="0" applyFont="1" applyBorder="1" applyAlignment="1" applyProtection="1">
      <alignment vertical="center"/>
      <protection hidden="1"/>
    </xf>
    <xf numFmtId="0" fontId="31" fillId="3" borderId="41" xfId="0" applyFont="1" applyFill="1" applyBorder="1" applyAlignment="1" applyProtection="1">
      <alignment vertical="center" wrapText="1"/>
      <protection hidden="1"/>
    </xf>
    <xf numFmtId="0" fontId="39" fillId="0" borderId="14" xfId="0" applyFont="1" applyBorder="1" applyAlignment="1" applyProtection="1">
      <alignment vertical="center" wrapText="1"/>
      <protection hidden="1"/>
    </xf>
    <xf numFmtId="0" fontId="31" fillId="3" borderId="14" xfId="0" applyFont="1" applyFill="1" applyBorder="1" applyAlignment="1" applyProtection="1">
      <alignment vertical="center" wrapText="1"/>
      <protection hidden="1"/>
    </xf>
    <xf numFmtId="0" fontId="31" fillId="3" borderId="39" xfId="0" applyFont="1" applyFill="1" applyBorder="1" applyAlignment="1" applyProtection="1">
      <alignment vertical="center" wrapText="1"/>
      <protection hidden="1"/>
    </xf>
    <xf numFmtId="0" fontId="39" fillId="0" borderId="30" xfId="0" applyFont="1" applyBorder="1" applyAlignment="1" applyProtection="1">
      <alignment vertical="center" wrapText="1"/>
      <protection hidden="1"/>
    </xf>
    <xf numFmtId="0" fontId="31" fillId="3" borderId="37" xfId="0" quotePrefix="1" applyFont="1" applyFill="1" applyBorder="1" applyAlignment="1" applyProtection="1">
      <alignment horizontal="center" vertical="center" wrapText="1"/>
      <protection hidden="1"/>
    </xf>
    <xf numFmtId="0" fontId="39" fillId="0" borderId="38" xfId="0" applyFont="1" applyBorder="1" applyAlignment="1" applyProtection="1">
      <alignment horizontal="center" vertical="center" wrapText="1"/>
      <protection hidden="1"/>
    </xf>
    <xf numFmtId="0" fontId="0" fillId="0" borderId="38" xfId="0" applyBorder="1" applyAlignment="1" applyProtection="1">
      <alignment vertical="center"/>
      <protection hidden="1"/>
    </xf>
    <xf numFmtId="0" fontId="0" fillId="0" borderId="39" xfId="0" applyBorder="1" applyAlignment="1" applyProtection="1">
      <alignment vertical="center"/>
      <protection hidden="1"/>
    </xf>
    <xf numFmtId="0" fontId="15" fillId="0" borderId="37" xfId="0" quotePrefix="1" applyFont="1" applyFill="1" applyBorder="1" applyAlignment="1" applyProtection="1">
      <alignment horizontal="center" vertical="center" wrapText="1"/>
      <protection hidden="1"/>
    </xf>
    <xf numFmtId="0" fontId="0" fillId="0" borderId="40" xfId="0" applyBorder="1" applyAlignment="1" applyProtection="1">
      <alignment horizontal="center" vertical="center" wrapText="1"/>
      <protection hidden="1"/>
    </xf>
    <xf numFmtId="0" fontId="14" fillId="8" borderId="0" xfId="0" applyFont="1" applyFill="1" applyAlignment="1" applyProtection="1">
      <alignment horizontal="center" vertical="center"/>
      <protection hidden="1"/>
    </xf>
    <xf numFmtId="0" fontId="36" fillId="0" borderId="34" xfId="0" quotePrefix="1" applyFont="1" applyFill="1" applyBorder="1" applyAlignment="1" applyProtection="1">
      <alignment horizontal="center" vertical="center" wrapText="1"/>
      <protection hidden="1"/>
    </xf>
    <xf numFmtId="0" fontId="0" fillId="0" borderId="35" xfId="0" applyFont="1" applyBorder="1" applyAlignment="1" applyProtection="1">
      <alignment horizontal="center" vertical="center" wrapText="1"/>
      <protection hidden="1"/>
    </xf>
    <xf numFmtId="0" fontId="15" fillId="3" borderId="48" xfId="0" applyFont="1" applyFill="1" applyBorder="1" applyAlignment="1" applyProtection="1">
      <alignment horizontal="left" vertical="center" wrapText="1"/>
      <protection hidden="1"/>
    </xf>
    <xf numFmtId="0" fontId="15" fillId="3" borderId="39" xfId="0" applyFont="1" applyFill="1" applyBorder="1" applyAlignment="1" applyProtection="1">
      <alignment horizontal="left" vertical="center" wrapText="1"/>
      <protection hidden="1"/>
    </xf>
    <xf numFmtId="0" fontId="15" fillId="3" borderId="42" xfId="0" applyFont="1" applyFill="1" applyBorder="1" applyAlignment="1" applyProtection="1">
      <alignment horizontal="left" vertical="center" wrapText="1"/>
      <protection hidden="1"/>
    </xf>
    <xf numFmtId="0" fontId="15" fillId="3" borderId="1" xfId="0" applyFont="1" applyFill="1" applyBorder="1" applyAlignment="1" applyProtection="1">
      <alignment horizontal="left" vertical="center" wrapText="1"/>
      <protection hidden="1"/>
    </xf>
    <xf numFmtId="0" fontId="15" fillId="3" borderId="43" xfId="0" applyFont="1" applyFill="1" applyBorder="1" applyAlignment="1" applyProtection="1">
      <alignment horizontal="left" vertical="center" wrapText="1"/>
      <protection hidden="1"/>
    </xf>
    <xf numFmtId="0" fontId="15" fillId="3" borderId="26" xfId="0" applyFont="1" applyFill="1" applyBorder="1" applyAlignment="1" applyProtection="1">
      <alignment horizontal="left" vertical="center" wrapText="1"/>
      <protection hidden="1"/>
    </xf>
    <xf numFmtId="0" fontId="15" fillId="3" borderId="9" xfId="0" applyFont="1" applyFill="1" applyBorder="1" applyAlignment="1" applyProtection="1">
      <alignment horizontal="right" vertical="center" wrapText="1"/>
      <protection hidden="1"/>
    </xf>
    <xf numFmtId="0" fontId="15" fillId="3" borderId="1" xfId="0" applyFont="1" applyFill="1" applyBorder="1" applyAlignment="1" applyProtection="1">
      <alignment horizontal="right" vertical="center" wrapText="1"/>
      <protection hidden="1"/>
    </xf>
    <xf numFmtId="0" fontId="16" fillId="3" borderId="1" xfId="0" applyFont="1" applyFill="1" applyBorder="1" applyAlignment="1" applyProtection="1">
      <alignment horizontal="left" vertical="center"/>
      <protection hidden="1"/>
    </xf>
    <xf numFmtId="0" fontId="16" fillId="3" borderId="10" xfId="0" applyFont="1" applyFill="1" applyBorder="1" applyAlignment="1" applyProtection="1">
      <alignment horizontal="left" vertical="center"/>
      <protection hidden="1"/>
    </xf>
    <xf numFmtId="0" fontId="15" fillId="3" borderId="51" xfId="0" applyFont="1" applyFill="1" applyBorder="1" applyAlignment="1" applyProtection="1">
      <alignment horizontal="left" vertical="center" wrapText="1"/>
      <protection hidden="1"/>
    </xf>
    <xf numFmtId="0" fontId="15" fillId="3" borderId="44" xfId="0" applyFont="1" applyFill="1" applyBorder="1" applyAlignment="1" applyProtection="1">
      <alignment horizontal="left" vertical="center" wrapText="1"/>
      <protection hidden="1"/>
    </xf>
    <xf numFmtId="0" fontId="15" fillId="3" borderId="47" xfId="0" applyFont="1" applyFill="1" applyBorder="1" applyAlignment="1" applyProtection="1">
      <alignment horizontal="left" vertical="center" wrapText="1"/>
      <protection hidden="1"/>
    </xf>
    <xf numFmtId="0" fontId="15" fillId="3" borderId="41" xfId="0" applyFont="1" applyFill="1" applyBorder="1" applyAlignment="1" applyProtection="1">
      <alignment horizontal="left" vertical="center" wrapText="1"/>
      <protection hidden="1"/>
    </xf>
    <xf numFmtId="178" fontId="16" fillId="13" borderId="49" xfId="0" applyNumberFormat="1" applyFont="1" applyFill="1" applyBorder="1" applyAlignment="1" applyProtection="1">
      <alignment horizontal="center" vertical="center"/>
      <protection hidden="1"/>
    </xf>
    <xf numFmtId="178" fontId="16" fillId="13" borderId="1" xfId="0" applyNumberFormat="1" applyFont="1" applyFill="1" applyBorder="1" applyAlignment="1" applyProtection="1">
      <alignment horizontal="center" vertical="center"/>
      <protection hidden="1"/>
    </xf>
    <xf numFmtId="0" fontId="15" fillId="3" borderId="7" xfId="0" applyFont="1" applyFill="1" applyBorder="1" applyAlignment="1" applyProtection="1">
      <alignment horizontal="center" vertical="center" wrapText="1"/>
      <protection hidden="1"/>
    </xf>
    <xf numFmtId="0" fontId="15" fillId="3" borderId="26" xfId="0" applyFont="1" applyFill="1" applyBorder="1" applyAlignment="1" applyProtection="1">
      <alignment horizontal="center" vertical="center" wrapText="1"/>
      <protection hidden="1"/>
    </xf>
    <xf numFmtId="0" fontId="15" fillId="3" borderId="44" xfId="0" applyFont="1" applyFill="1" applyBorder="1" applyAlignment="1" applyProtection="1">
      <alignment horizontal="center" vertical="center" wrapText="1"/>
      <protection hidden="1"/>
    </xf>
    <xf numFmtId="0" fontId="16" fillId="3" borderId="49" xfId="0" applyFont="1" applyFill="1" applyBorder="1" applyAlignment="1" applyProtection="1">
      <alignment horizontal="left" vertical="center"/>
      <protection hidden="1"/>
    </xf>
    <xf numFmtId="0" fontId="16" fillId="3" borderId="50" xfId="0" applyFont="1" applyFill="1" applyBorder="1" applyAlignment="1" applyProtection="1">
      <alignment horizontal="left" vertical="center"/>
      <protection hidden="1"/>
    </xf>
    <xf numFmtId="0" fontId="37" fillId="3" borderId="12" xfId="0" applyFont="1" applyFill="1" applyBorder="1" applyAlignment="1" applyProtection="1">
      <alignment horizontal="center" vertical="center" wrapText="1"/>
      <protection hidden="1"/>
    </xf>
    <xf numFmtId="0" fontId="38" fillId="0" borderId="12" xfId="0" applyFont="1" applyBorder="1" applyAlignment="1" applyProtection="1">
      <alignment horizontal="center" vertical="center"/>
      <protection hidden="1"/>
    </xf>
    <xf numFmtId="0" fontId="15" fillId="3" borderId="47" xfId="0" applyFont="1" applyFill="1" applyBorder="1" applyAlignment="1" applyProtection="1">
      <alignment horizontal="center" vertical="center" wrapText="1"/>
      <protection hidden="1"/>
    </xf>
    <xf numFmtId="0" fontId="15" fillId="3" borderId="41" xfId="0" applyFont="1" applyFill="1" applyBorder="1" applyAlignment="1" applyProtection="1">
      <alignment horizontal="center" vertical="center" wrapText="1"/>
      <protection hidden="1"/>
    </xf>
    <xf numFmtId="0" fontId="15" fillId="3" borderId="9" xfId="0" applyFont="1" applyFill="1" applyBorder="1" applyAlignment="1" applyProtection="1">
      <alignment horizontal="center" vertical="center" wrapText="1"/>
      <protection hidden="1"/>
    </xf>
    <xf numFmtId="0" fontId="15" fillId="3" borderId="1" xfId="0" applyFont="1" applyFill="1" applyBorder="1" applyAlignment="1" applyProtection="1">
      <alignment horizontal="center" vertical="center" wrapText="1"/>
      <protection hidden="1"/>
    </xf>
    <xf numFmtId="0" fontId="15" fillId="3" borderId="10" xfId="0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Border="1" applyAlignment="1" applyProtection="1">
      <alignment horizontal="center" vertical="center" wrapText="1"/>
      <protection hidden="1"/>
    </xf>
    <xf numFmtId="0" fontId="15" fillId="3" borderId="12" xfId="0" applyFont="1" applyFill="1" applyBorder="1" applyAlignment="1" applyProtection="1">
      <alignment horizontal="center" vertical="center" wrapText="1"/>
      <protection hidden="1"/>
    </xf>
    <xf numFmtId="0" fontId="15" fillId="3" borderId="45" xfId="0" applyFont="1" applyFill="1" applyBorder="1" applyAlignment="1" applyProtection="1">
      <alignment horizontal="left" vertical="center" wrapText="1"/>
      <protection hidden="1"/>
    </xf>
    <xf numFmtId="0" fontId="15" fillId="3" borderId="46" xfId="0" applyFont="1" applyFill="1" applyBorder="1" applyAlignment="1" applyProtection="1">
      <alignment horizontal="left" vertical="center" wrapText="1"/>
      <protection hidden="1"/>
    </xf>
    <xf numFmtId="0" fontId="15" fillId="3" borderId="2" xfId="0" applyFont="1" applyFill="1" applyBorder="1" applyAlignment="1" applyProtection="1">
      <alignment horizontal="right" vertical="center" wrapText="1"/>
      <protection hidden="1"/>
    </xf>
    <xf numFmtId="0" fontId="15" fillId="3" borderId="49" xfId="0" applyFont="1" applyFill="1" applyBorder="1" applyAlignment="1" applyProtection="1">
      <alignment horizontal="right" vertical="center" wrapText="1"/>
      <protection hidden="1"/>
    </xf>
    <xf numFmtId="0" fontId="15" fillId="3" borderId="2" xfId="0" applyFont="1" applyFill="1" applyBorder="1" applyAlignment="1" applyProtection="1">
      <alignment horizontal="left" vertical="center" wrapText="1"/>
      <protection hidden="1"/>
    </xf>
    <xf numFmtId="0" fontId="15" fillId="3" borderId="49" xfId="0" applyFont="1" applyFill="1" applyBorder="1" applyAlignment="1" applyProtection="1">
      <alignment horizontal="left" vertical="center" wrapText="1"/>
      <protection hidden="1"/>
    </xf>
    <xf numFmtId="0" fontId="15" fillId="3" borderId="50" xfId="0" applyFont="1" applyFill="1" applyBorder="1" applyAlignment="1" applyProtection="1">
      <alignment horizontal="left" vertical="center" wrapText="1"/>
      <protection hidden="1"/>
    </xf>
    <xf numFmtId="0" fontId="2" fillId="10" borderId="14" xfId="0" applyFont="1" applyFill="1" applyBorder="1" applyAlignment="1" applyProtection="1">
      <alignment horizontal="center" vertical="center"/>
      <protection hidden="1"/>
    </xf>
    <xf numFmtId="0" fontId="2" fillId="3" borderId="14" xfId="0" applyFont="1" applyFill="1" applyBorder="1" applyAlignment="1" applyProtection="1">
      <alignment horizontal="center"/>
      <protection hidden="1"/>
    </xf>
    <xf numFmtId="0" fontId="2" fillId="3" borderId="0" xfId="0" applyFont="1" applyFill="1" applyBorder="1" applyAlignment="1" applyProtection="1">
      <alignment vertical="top" wrapText="1"/>
      <protection hidden="1"/>
    </xf>
    <xf numFmtId="22" fontId="16" fillId="3" borderId="0" xfId="1" applyNumberFormat="1" applyFont="1" applyFill="1" applyBorder="1" applyAlignment="1" applyProtection="1">
      <alignment horizontal="right" vertical="center"/>
      <protection hidden="1"/>
    </xf>
    <xf numFmtId="0" fontId="42" fillId="0" borderId="0" xfId="0" applyFont="1" applyFill="1" applyBorder="1" applyAlignment="1" applyProtection="1">
      <alignment horizontal="center"/>
      <protection hidden="1"/>
    </xf>
    <xf numFmtId="0" fontId="18" fillId="4" borderId="52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</cellXfs>
  <cellStyles count="7">
    <cellStyle name="一般" xfId="0" builtinId="0"/>
    <cellStyle name="一般 2" xfId="6" xr:uid="{00000000-0005-0000-0000-000001000000}"/>
    <cellStyle name="一般 4" xfId="1" xr:uid="{00000000-0005-0000-0000-000002000000}"/>
    <cellStyle name="千分位" xfId="5" builtinId="3"/>
    <cellStyle name="千分位 2" xfId="3" xr:uid="{00000000-0005-0000-0000-000004000000}"/>
    <cellStyle name="貨幣" xfId="2" builtinId="4"/>
    <cellStyle name="貨幣 2" xfId="4" xr:uid="{00000000-0005-0000-0000-000006000000}"/>
  </cellStyles>
  <dxfs count="2">
    <dxf>
      <font>
        <b/>
        <i/>
        <color theme="1"/>
      </font>
      <fill>
        <patternFill>
          <bgColor rgb="FFFF0000"/>
        </patternFill>
      </fill>
    </dxf>
    <dxf>
      <font>
        <b/>
        <i/>
        <color theme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68621"/>
      <color rgb="FF0000FF"/>
      <color rgb="FFFF99CC"/>
      <color rgb="FFFFCCFF"/>
      <color rgb="FFFF99FF"/>
      <color rgb="FFCCECFF"/>
      <color rgb="FF00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1661160</xdr:colOff>
      <xdr:row>10</xdr:row>
      <xdr:rowOff>38100</xdr:rowOff>
    </xdr:from>
    <xdr:to>
      <xdr:col>4</xdr:col>
      <xdr:colOff>243840</xdr:colOff>
      <xdr:row>11</xdr:row>
      <xdr:rowOff>190500</xdr:rowOff>
    </xdr:to>
    <xdr:pic>
      <xdr:nvPicPr>
        <xdr:cNvPr id="1177" name="圖片 7" descr="image00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2186940"/>
          <a:ext cx="1859280" cy="3810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46494</xdr:colOff>
      <xdr:row>60</xdr:row>
      <xdr:rowOff>54428</xdr:rowOff>
    </xdr:from>
    <xdr:to>
      <xdr:col>10</xdr:col>
      <xdr:colOff>244503</xdr:colOff>
      <xdr:row>98</xdr:row>
      <xdr:rowOff>40824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494" y="12178392"/>
          <a:ext cx="12675759" cy="9538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</xdr:colOff>
      <xdr:row>6</xdr:row>
      <xdr:rowOff>22860</xdr:rowOff>
    </xdr:from>
    <xdr:to>
      <xdr:col>7</xdr:col>
      <xdr:colOff>312420</xdr:colOff>
      <xdr:row>7</xdr:row>
      <xdr:rowOff>198120</xdr:rowOff>
    </xdr:to>
    <xdr:pic>
      <xdr:nvPicPr>
        <xdr:cNvPr id="2" name="圖片 7" descr="image0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7730" y="1337310"/>
          <a:ext cx="1532890" cy="37846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pageSetUpPr fitToPage="1"/>
  </sheetPr>
  <dimension ref="A1:W75"/>
  <sheetViews>
    <sheetView showGridLines="0" tabSelected="1" view="pageBreakPreview" zoomScale="70" zoomScaleNormal="100" zoomScaleSheetLayoutView="70" workbookViewId="0">
      <selection activeCell="J6" sqref="J6"/>
    </sheetView>
  </sheetViews>
  <sheetFormatPr defaultColWidth="9" defaultRowHeight="15.75" outlineLevelCol="1"/>
  <cols>
    <col min="1" max="1" width="6.125" style="2" customWidth="1"/>
    <col min="2" max="2" width="3.5" style="2" customWidth="1"/>
    <col min="3" max="3" width="37.25" style="2" customWidth="1"/>
    <col min="4" max="4" width="14.625" style="2" customWidth="1"/>
    <col min="5" max="5" width="10.875" style="2" customWidth="1"/>
    <col min="6" max="6" width="12.125" style="2" customWidth="1"/>
    <col min="7" max="7" width="4.875" style="2" customWidth="1"/>
    <col min="8" max="8" width="29.625" style="2" customWidth="1"/>
    <col min="9" max="9" width="16.875" style="2" customWidth="1"/>
    <col min="10" max="10" width="27.75" style="2" customWidth="1"/>
    <col min="11" max="11" width="20" style="2" bestFit="1" customWidth="1"/>
    <col min="12" max="12" width="17.375" style="2" hidden="1" customWidth="1"/>
    <col min="13" max="20" width="7" style="2" hidden="1" customWidth="1" outlineLevel="1"/>
    <col min="21" max="21" width="28.5" style="2" hidden="1" customWidth="1" outlineLevel="1"/>
    <col min="22" max="22" width="7" style="2" hidden="1" customWidth="1" collapsed="1"/>
    <col min="23" max="23" width="7" style="2" hidden="1" customWidth="1"/>
    <col min="24" max="26" width="0" style="2" hidden="1" customWidth="1"/>
    <col min="27" max="16384" width="9" style="2"/>
  </cols>
  <sheetData>
    <row r="1" spans="1:21" ht="20.25" customHeight="1">
      <c r="A1" s="4"/>
      <c r="B1" s="4"/>
      <c r="C1" s="4"/>
      <c r="D1" s="4"/>
      <c r="E1" s="4"/>
      <c r="F1" s="4"/>
      <c r="G1" s="4"/>
      <c r="J1" s="3" t="s">
        <v>0</v>
      </c>
      <c r="K1" s="245">
        <f ca="1">NOW()</f>
        <v>45132.592258217592</v>
      </c>
      <c r="L1" s="240"/>
      <c r="M1" s="240"/>
    </row>
    <row r="2" spans="1:21" ht="15" customHeight="1">
      <c r="A2" s="4"/>
      <c r="B2" s="4"/>
      <c r="C2" s="4"/>
      <c r="D2" s="4"/>
      <c r="E2" s="4"/>
      <c r="F2" s="4"/>
      <c r="G2" s="4"/>
      <c r="J2" s="244" t="s">
        <v>202</v>
      </c>
      <c r="K2" s="244" t="s">
        <v>201</v>
      </c>
    </row>
    <row r="3" spans="1:21" ht="19.5" thickBot="1">
      <c r="A3" s="4"/>
      <c r="B3" s="4"/>
      <c r="C3" s="5"/>
      <c r="D3" s="5"/>
      <c r="E3" s="5"/>
      <c r="F3" s="5"/>
      <c r="G3" s="5"/>
      <c r="J3" s="349" t="s">
        <v>55</v>
      </c>
      <c r="K3" s="349"/>
      <c r="M3" s="2" t="s">
        <v>27</v>
      </c>
      <c r="N3" s="2" t="s">
        <v>30</v>
      </c>
      <c r="O3" s="2" t="s">
        <v>53</v>
      </c>
      <c r="P3" s="2" t="s">
        <v>45</v>
      </c>
      <c r="Q3" s="2" t="s">
        <v>46</v>
      </c>
    </row>
    <row r="4" spans="1:21" s="268" customFormat="1" ht="27.75" thickTop="1">
      <c r="A4" s="303"/>
      <c r="B4" s="265"/>
      <c r="C4" s="304"/>
      <c r="D4" s="264" t="s">
        <v>192</v>
      </c>
      <c r="E4" s="265"/>
      <c r="F4" s="266"/>
      <c r="G4" s="266"/>
      <c r="H4" s="266"/>
      <c r="I4" s="266"/>
      <c r="J4" s="266"/>
      <c r="K4" s="267"/>
      <c r="M4" s="268" t="s">
        <v>25</v>
      </c>
      <c r="N4" s="268" t="s">
        <v>31</v>
      </c>
      <c r="O4" s="268">
        <v>1</v>
      </c>
      <c r="P4" s="268">
        <v>1</v>
      </c>
      <c r="Q4" s="268">
        <v>1</v>
      </c>
      <c r="T4" s="269">
        <f ca="1">IF(J9&lt;50,
IF(D15&gt;2000000,1,0),
IF(J9&gt;=50,
IF(D15&gt;1000000,2,0),0))</f>
        <v>0</v>
      </c>
      <c r="U4" s="270">
        <f ca="1">VLOOKUP(T4,$T$5:$U$9,2,FALSE)</f>
        <v>0</v>
      </c>
    </row>
    <row r="5" spans="1:21" s="268" customFormat="1">
      <c r="A5" s="271"/>
      <c r="B5" s="272"/>
      <c r="C5" s="272"/>
      <c r="D5" s="272"/>
      <c r="E5" s="272"/>
      <c r="F5" s="273"/>
      <c r="G5" s="273"/>
      <c r="H5" s="273"/>
      <c r="I5" s="273"/>
      <c r="J5" s="273"/>
      <c r="K5" s="274"/>
      <c r="M5" s="268" t="s">
        <v>26</v>
      </c>
      <c r="N5" s="268" t="s">
        <v>32</v>
      </c>
      <c r="O5" s="268">
        <v>0.52</v>
      </c>
      <c r="P5" s="268">
        <v>2</v>
      </c>
      <c r="Q5" s="268">
        <v>2</v>
      </c>
      <c r="T5" s="275">
        <v>0</v>
      </c>
      <c r="U5" s="276"/>
    </row>
    <row r="6" spans="1:21" s="280" customFormat="1" ht="30" customHeight="1">
      <c r="A6" s="294"/>
      <c r="B6" s="290"/>
      <c r="C6" s="305" t="s">
        <v>1</v>
      </c>
      <c r="D6" s="263" t="s">
        <v>197</v>
      </c>
      <c r="E6" s="277"/>
      <c r="F6" s="278"/>
      <c r="G6" s="278"/>
      <c r="H6" s="350" t="s">
        <v>40</v>
      </c>
      <c r="I6" s="350"/>
      <c r="J6" s="263">
        <v>65</v>
      </c>
      <c r="K6" s="279"/>
      <c r="N6" s="280" t="s">
        <v>33</v>
      </c>
      <c r="O6" s="280">
        <v>0.26200000000000001</v>
      </c>
      <c r="P6" s="280">
        <v>3</v>
      </c>
      <c r="Q6" s="280">
        <v>3</v>
      </c>
      <c r="T6" s="281">
        <v>1</v>
      </c>
      <c r="U6" s="282" t="s">
        <v>138</v>
      </c>
    </row>
    <row r="7" spans="1:21" s="280" customFormat="1" ht="30" customHeight="1">
      <c r="A7" s="294"/>
      <c r="B7" s="290"/>
      <c r="C7" s="305" t="s">
        <v>2</v>
      </c>
      <c r="D7" s="283">
        <v>3000</v>
      </c>
      <c r="E7" s="284" t="str">
        <f>IF(D7&gt;3000,"  *保額限500~3000元",IF(D7&lt;500,"  *保額限500~3000元",IF(D7&gt;=500,"")))</f>
        <v/>
      </c>
      <c r="F7" s="285"/>
      <c r="G7" s="286"/>
      <c r="H7" s="350" t="s">
        <v>41</v>
      </c>
      <c r="I7" s="350"/>
      <c r="J7" s="263">
        <v>8</v>
      </c>
      <c r="K7" s="279"/>
      <c r="N7" s="280" t="s">
        <v>34</v>
      </c>
      <c r="O7" s="280">
        <v>8.7999999999999995E-2</v>
      </c>
      <c r="P7" s="280">
        <v>4</v>
      </c>
      <c r="Q7" s="280">
        <v>4</v>
      </c>
      <c r="T7" s="287">
        <v>2</v>
      </c>
      <c r="U7" s="288" t="s">
        <v>139</v>
      </c>
    </row>
    <row r="8" spans="1:21" s="280" customFormat="1" ht="30" customHeight="1">
      <c r="A8" s="294"/>
      <c r="B8" s="290"/>
      <c r="C8" s="305" t="s">
        <v>3</v>
      </c>
      <c r="D8" s="263" t="s">
        <v>200</v>
      </c>
      <c r="E8" s="262" t="str">
        <f>IF(D8="月繳","月繳首期須繳交2個月保費","")</f>
        <v/>
      </c>
      <c r="F8" s="285"/>
      <c r="G8" s="286"/>
      <c r="H8" s="350" t="s">
        <v>42</v>
      </c>
      <c r="I8" s="350"/>
      <c r="J8" s="263">
        <v>16</v>
      </c>
      <c r="K8" s="279"/>
      <c r="P8" s="280">
        <v>5</v>
      </c>
      <c r="Q8" s="280">
        <v>5</v>
      </c>
    </row>
    <row r="9" spans="1:21" s="280" customFormat="1" ht="30" customHeight="1">
      <c r="A9" s="294"/>
      <c r="B9" s="290"/>
      <c r="C9" s="305" t="s">
        <v>4</v>
      </c>
      <c r="D9" s="278" t="s">
        <v>28</v>
      </c>
      <c r="E9" s="277"/>
      <c r="F9" s="278"/>
      <c r="G9" s="278"/>
      <c r="H9" s="351" t="s">
        <v>43</v>
      </c>
      <c r="I9" s="351"/>
      <c r="J9" s="289">
        <f ca="1">ACT_core!K9</f>
        <v>47</v>
      </c>
      <c r="K9" s="279"/>
      <c r="P9" s="280">
        <v>6</v>
      </c>
      <c r="Q9" s="280">
        <v>6</v>
      </c>
    </row>
    <row r="10" spans="1:21" s="280" customFormat="1" ht="30" customHeight="1">
      <c r="A10" s="294"/>
      <c r="B10" s="290"/>
      <c r="C10" s="305" t="s">
        <v>5</v>
      </c>
      <c r="D10" s="290" t="s">
        <v>29</v>
      </c>
      <c r="E10" s="291"/>
      <c r="F10" s="291"/>
      <c r="G10" s="292"/>
      <c r="H10" s="306"/>
      <c r="I10" s="293"/>
      <c r="J10" s="293" t="str">
        <f ca="1">IF(J9&lt;0,"請檢視輸入日期資料",IF(OR(J9&gt;60,J9&lt;16),"*投保年齡不符,投保年齡16~60歲",""))</f>
        <v/>
      </c>
      <c r="K10" s="279"/>
      <c r="P10" s="280">
        <v>7</v>
      </c>
      <c r="Q10" s="280">
        <v>7</v>
      </c>
    </row>
    <row r="11" spans="1:21" s="280" customFormat="1" ht="19.5">
      <c r="A11" s="294"/>
      <c r="B11" s="290"/>
      <c r="C11" s="290"/>
      <c r="D11" s="292"/>
      <c r="E11" s="291"/>
      <c r="F11" s="291"/>
      <c r="G11" s="290"/>
      <c r="H11" s="341" t="s">
        <v>44</v>
      </c>
      <c r="I11" s="342"/>
      <c r="J11" s="295">
        <f ca="1">IF(OR(D6="",D7="",D8="",J6="",J7="",J8=""),"請檢查輸入資料",IF(OR(J9&gt;60,J9&lt;16),"",ACT_core!K11))</f>
        <v>50880</v>
      </c>
      <c r="K11" s="279"/>
      <c r="P11" s="280">
        <v>8</v>
      </c>
      <c r="Q11" s="280">
        <v>8</v>
      </c>
    </row>
    <row r="12" spans="1:21" s="280" customFormat="1" ht="20.25" thickBot="1">
      <c r="A12" s="296"/>
      <c r="B12" s="298"/>
      <c r="C12" s="298"/>
      <c r="D12" s="297"/>
      <c r="E12" s="297"/>
      <c r="F12" s="297"/>
      <c r="G12" s="298"/>
      <c r="H12" s="299"/>
      <c r="I12" s="299"/>
      <c r="J12" s="300"/>
      <c r="K12" s="301"/>
      <c r="P12" s="280">
        <v>9</v>
      </c>
      <c r="Q12" s="280">
        <v>9</v>
      </c>
      <c r="S12" s="302"/>
    </row>
    <row r="13" spans="1:21" ht="21" hidden="1" thickTop="1">
      <c r="A13" s="4"/>
      <c r="B13" s="4"/>
      <c r="C13" s="243" t="s">
        <v>61</v>
      </c>
      <c r="D13" s="5"/>
      <c r="E13" s="5"/>
      <c r="F13" s="5"/>
      <c r="G13" s="37"/>
      <c r="H13" s="37"/>
      <c r="I13" s="37"/>
      <c r="J13" s="32"/>
      <c r="K13" s="38"/>
      <c r="P13" s="2">
        <v>10</v>
      </c>
      <c r="Q13" s="2">
        <v>10</v>
      </c>
      <c r="S13" s="19"/>
    </row>
    <row r="14" spans="1:21" ht="18.75" hidden="1">
      <c r="A14" s="4"/>
      <c r="B14" s="4"/>
      <c r="C14" s="60" t="s">
        <v>62</v>
      </c>
      <c r="D14" s="53" t="s">
        <v>63</v>
      </c>
      <c r="E14" s="5"/>
      <c r="F14" s="5"/>
      <c r="G14" s="37"/>
      <c r="H14" s="37"/>
      <c r="I14" s="58"/>
      <c r="J14" s="59"/>
      <c r="K14" s="38"/>
      <c r="P14" s="2">
        <v>11</v>
      </c>
      <c r="Q14" s="2">
        <v>11</v>
      </c>
      <c r="S14" s="19"/>
    </row>
    <row r="15" spans="1:21" ht="20.100000000000001" hidden="1" customHeight="1">
      <c r="A15" s="4"/>
      <c r="B15" s="4"/>
      <c r="C15" s="61" t="s">
        <v>141</v>
      </c>
      <c r="D15" s="54">
        <v>0</v>
      </c>
      <c r="E15" s="208">
        <f ca="1">U4</f>
        <v>0</v>
      </c>
      <c r="F15" s="37"/>
      <c r="G15" s="37"/>
      <c r="H15" s="343" t="s">
        <v>66</v>
      </c>
      <c r="I15" s="344"/>
      <c r="J15" s="210" t="str">
        <f ca="1">IF(OR($D$6="",$D$15="",$D$7="",$D$8="",$J$6="",$J$7="",$J$8=""),"請檢查輸入資料",
IF(OR(J9&gt;60,J9&lt;16),"",
IF(J9&lt;50,IF(OR(D15&gt;2000000,D15&lt;100000),"",ACT_core!K15),IF(OR(D15&gt;1000000,D15&lt;100000),"",ACT_core!K15))))</f>
        <v/>
      </c>
      <c r="K15" s="62"/>
      <c r="P15" s="2">
        <v>12</v>
      </c>
      <c r="Q15" s="2">
        <v>12</v>
      </c>
      <c r="S15" s="19"/>
    </row>
    <row r="16" spans="1:21" ht="20.100000000000001" hidden="1" customHeight="1">
      <c r="A16" s="4"/>
      <c r="B16" s="4"/>
      <c r="C16" s="61" t="s">
        <v>140</v>
      </c>
      <c r="D16" s="54">
        <v>0</v>
      </c>
      <c r="E16" s="209" t="str">
        <f>IF(D16&gt;3000,"  *保額限500~3000元",IF(D16&lt;500,"  *保額限500~3000元",IF(D16&gt;=500,"")))</f>
        <v xml:space="preserve">  *保額限500~3000元</v>
      </c>
      <c r="F16" s="5"/>
      <c r="G16" s="37"/>
      <c r="H16" s="343" t="s">
        <v>67</v>
      </c>
      <c r="I16" s="344"/>
      <c r="J16" s="210" t="str">
        <f ca="1">IF(OR($D$6="",$D$16="",$D$7="",$D$8="",$J$6="",$J$7="",$J$8=""),"請檢查輸入資料",IF(OR(J9&gt;60,J9&lt;16),"",IF(OR(D16&lt;500,D16&gt;3000),"",ACT_core!K16)))</f>
        <v/>
      </c>
      <c r="K16" s="62"/>
      <c r="Q16" s="2">
        <v>13</v>
      </c>
      <c r="S16" s="19"/>
    </row>
    <row r="17" spans="1:22" ht="20.100000000000001" hidden="1" customHeight="1">
      <c r="A17" s="4"/>
      <c r="B17" s="4"/>
      <c r="C17" s="61" t="s">
        <v>142</v>
      </c>
      <c r="D17" s="54">
        <v>0</v>
      </c>
      <c r="E17" s="209" t="str">
        <f>IF(D17&gt;3000,"  *保額限500~3000元",IF(D17&lt;500,"  *保額限500~3000元",IF(D17&gt;=500,"")))</f>
        <v xml:space="preserve">  *保額限500~3000元</v>
      </c>
      <c r="F17" s="5"/>
      <c r="G17" s="37"/>
      <c r="H17" s="343" t="s">
        <v>67</v>
      </c>
      <c r="I17" s="344"/>
      <c r="J17" s="210" t="str">
        <f ca="1">IF(OR($D$6="",$D$17="",$D$7="",$D$8="",$J$6="",$J$7="",$J$8=""),"請檢查輸入資料",IF(OR(J9&gt;60,J9&lt;16,D17&gt;3000,D17&lt;500),"",ACT_core!K17))</f>
        <v/>
      </c>
      <c r="K17" s="62"/>
      <c r="Q17" s="2">
        <v>14</v>
      </c>
      <c r="S17" s="19"/>
    </row>
    <row r="18" spans="1:22" ht="20.100000000000001" hidden="1" customHeight="1" thickBot="1">
      <c r="A18" s="4"/>
      <c r="B18" s="4"/>
      <c r="C18" s="211" t="s">
        <v>186</v>
      </c>
      <c r="D18" s="212">
        <v>0</v>
      </c>
      <c r="E18" s="241" t="str">
        <f>IF(D18&gt;50000,"  *保額限10,000~50,000元",IF(D18&lt;10000,"  *保額限10,000~50,000元",IF(D18&gt;=10000,"")))</f>
        <v xml:space="preserve">  *保額限10,000~50,000元</v>
      </c>
      <c r="F18" s="56"/>
      <c r="G18" s="57"/>
      <c r="H18" s="347" t="s">
        <v>44</v>
      </c>
      <c r="I18" s="348"/>
      <c r="J18" s="242">
        <f>ACT_core!K18</f>
        <v>0</v>
      </c>
      <c r="K18" s="64"/>
      <c r="Q18" s="2">
        <v>15</v>
      </c>
      <c r="S18" s="19"/>
    </row>
    <row r="19" spans="1:22" ht="30" customHeight="1" thickTop="1">
      <c r="A19" s="4"/>
      <c r="B19" s="4"/>
      <c r="C19" s="15"/>
      <c r="D19" s="239"/>
      <c r="E19" s="239"/>
      <c r="F19" s="239"/>
      <c r="G19" s="15"/>
      <c r="H19" s="345" t="s">
        <v>68</v>
      </c>
      <c r="I19" s="346"/>
      <c r="J19" s="261">
        <f ca="1">SUM(J11,J15:J18)</f>
        <v>50880</v>
      </c>
      <c r="Q19" s="2">
        <v>16</v>
      </c>
      <c r="S19" s="19"/>
    </row>
    <row r="20" spans="1:22" ht="5.25" customHeight="1">
      <c r="A20" s="4"/>
      <c r="B20" s="4"/>
      <c r="D20" s="239"/>
      <c r="E20" s="239"/>
      <c r="F20" s="239"/>
      <c r="G20" s="15"/>
      <c r="H20" s="31"/>
      <c r="I20" s="31"/>
      <c r="J20" s="32"/>
      <c r="Q20" s="2">
        <v>17</v>
      </c>
      <c r="S20" s="19"/>
    </row>
    <row r="21" spans="1:22" ht="27.75" customHeight="1">
      <c r="A21" s="307" t="s">
        <v>196</v>
      </c>
      <c r="B21" s="308"/>
      <c r="C21" s="308"/>
      <c r="D21" s="308"/>
      <c r="E21" s="308"/>
      <c r="F21" s="308"/>
      <c r="G21" s="308"/>
      <c r="H21" s="308"/>
      <c r="I21" s="308"/>
      <c r="J21" s="308"/>
      <c r="K21" s="223"/>
      <c r="V21" s="21"/>
    </row>
    <row r="22" spans="1:22" ht="21" thickBot="1">
      <c r="B22" s="260" t="s">
        <v>70</v>
      </c>
      <c r="C22" s="259"/>
      <c r="U22" s="20"/>
    </row>
    <row r="23" spans="1:22" ht="22.5" thickTop="1" thickBot="1">
      <c r="A23" s="321" t="s">
        <v>76</v>
      </c>
      <c r="B23" s="352" t="s">
        <v>6</v>
      </c>
      <c r="C23" s="352"/>
      <c r="D23" s="317" t="s">
        <v>7</v>
      </c>
      <c r="E23" s="318"/>
      <c r="F23" s="318"/>
      <c r="G23" s="318"/>
      <c r="H23" s="318"/>
      <c r="I23" s="318"/>
      <c r="J23" s="319"/>
    </row>
    <row r="24" spans="1:22" ht="31.35" customHeight="1" thickTop="1" thickBot="1">
      <c r="A24" s="322"/>
      <c r="B24" s="320" t="s">
        <v>10</v>
      </c>
      <c r="C24" s="320"/>
      <c r="D24" s="246" t="s">
        <v>8</v>
      </c>
      <c r="E24" s="247">
        <f>ACT_core!F24</f>
        <v>3000</v>
      </c>
      <c r="F24" s="248" t="s">
        <v>9</v>
      </c>
      <c r="G24" s="249" t="s">
        <v>20</v>
      </c>
      <c r="H24" s="246" t="s">
        <v>8</v>
      </c>
      <c r="I24" s="247">
        <f>ACT_core!J24</f>
        <v>180000</v>
      </c>
      <c r="J24" s="250" t="s">
        <v>9</v>
      </c>
    </row>
    <row r="25" spans="1:22" ht="47.25" customHeight="1" thickTop="1" thickBot="1">
      <c r="A25" s="322"/>
      <c r="B25" s="320"/>
      <c r="C25" s="320"/>
      <c r="D25" s="353" t="s">
        <v>39</v>
      </c>
      <c r="E25" s="353"/>
      <c r="F25" s="353"/>
      <c r="G25" s="353"/>
      <c r="H25" s="353"/>
      <c r="I25" s="353"/>
      <c r="J25" s="354"/>
    </row>
    <row r="26" spans="1:22" ht="36.950000000000003" customHeight="1" thickTop="1" thickBot="1">
      <c r="A26" s="322"/>
      <c r="B26" s="320" t="s">
        <v>11</v>
      </c>
      <c r="C26" s="320"/>
      <c r="D26" s="251" t="s">
        <v>8</v>
      </c>
      <c r="E26" s="252">
        <f>ACT_core!F26</f>
        <v>3000</v>
      </c>
      <c r="F26" s="253" t="s">
        <v>9</v>
      </c>
      <c r="G26" s="254" t="s">
        <v>20</v>
      </c>
      <c r="H26" s="255" t="s">
        <v>8</v>
      </c>
      <c r="I26" s="252">
        <f>ACT_core!J26</f>
        <v>72000</v>
      </c>
      <c r="J26" s="256" t="s">
        <v>9</v>
      </c>
    </row>
    <row r="27" spans="1:22" ht="36.950000000000003" customHeight="1" thickTop="1" thickBot="1">
      <c r="A27" s="322"/>
      <c r="B27" s="320"/>
      <c r="C27" s="320"/>
      <c r="D27" s="314" t="s">
        <v>38</v>
      </c>
      <c r="E27" s="315"/>
      <c r="F27" s="315"/>
      <c r="G27" s="315"/>
      <c r="H27" s="315"/>
      <c r="I27" s="315"/>
      <c r="J27" s="316"/>
    </row>
    <row r="28" spans="1:22" ht="33" customHeight="1" thickTop="1" thickBot="1">
      <c r="A28" s="322"/>
      <c r="B28" s="320" t="s">
        <v>12</v>
      </c>
      <c r="C28" s="320"/>
      <c r="D28" s="251" t="s">
        <v>8</v>
      </c>
      <c r="E28" s="252">
        <f>ACT_core!F28</f>
        <v>6000</v>
      </c>
      <c r="F28" s="253" t="str">
        <f>ACT_core!G28</f>
        <v>元</v>
      </c>
      <c r="G28" s="254" t="s">
        <v>20</v>
      </c>
      <c r="H28" s="255" t="s">
        <v>8</v>
      </c>
      <c r="I28" s="252">
        <f>ACT_core!J28</f>
        <v>12000</v>
      </c>
      <c r="J28" s="256" t="s">
        <v>9</v>
      </c>
    </row>
    <row r="29" spans="1:22" s="22" customFormat="1" ht="42" customHeight="1" thickTop="1" thickBot="1">
      <c r="A29" s="322"/>
      <c r="B29" s="320"/>
      <c r="C29" s="320"/>
      <c r="D29" s="314" t="s">
        <v>37</v>
      </c>
      <c r="E29" s="315"/>
      <c r="F29" s="315"/>
      <c r="G29" s="315"/>
      <c r="H29" s="315"/>
      <c r="I29" s="315"/>
      <c r="J29" s="316"/>
      <c r="K29" s="2"/>
      <c r="P29" s="2"/>
      <c r="Q29" s="2"/>
      <c r="T29" s="2"/>
      <c r="U29" s="2"/>
    </row>
    <row r="30" spans="1:22" s="22" customFormat="1" ht="27.75" customHeight="1" thickTop="1" thickBot="1">
      <c r="A30" s="322"/>
      <c r="B30" s="320" t="s">
        <v>13</v>
      </c>
      <c r="C30" s="320"/>
      <c r="D30" s="312" t="s">
        <v>8</v>
      </c>
      <c r="E30" s="313"/>
      <c r="F30" s="311">
        <f>ACT_core!G30</f>
        <v>105000</v>
      </c>
      <c r="G30" s="311">
        <f>ACT_core!H30</f>
        <v>0</v>
      </c>
      <c r="H30" s="309" t="s">
        <v>21</v>
      </c>
      <c r="I30" s="309"/>
      <c r="J30" s="310"/>
      <c r="K30" s="2"/>
      <c r="P30" s="2"/>
      <c r="Q30" s="2"/>
    </row>
    <row r="31" spans="1:22" ht="31.5" customHeight="1" thickTop="1" thickBot="1">
      <c r="A31" s="322"/>
      <c r="B31" s="320" t="s">
        <v>14</v>
      </c>
      <c r="C31" s="320"/>
      <c r="D31" s="312" t="s">
        <v>8</v>
      </c>
      <c r="E31" s="313"/>
      <c r="F31" s="311">
        <f>ACT_core!G31</f>
        <v>105000</v>
      </c>
      <c r="G31" s="311">
        <f>ACT_core!H31</f>
        <v>0</v>
      </c>
      <c r="H31" s="309" t="s">
        <v>22</v>
      </c>
      <c r="I31" s="309"/>
      <c r="J31" s="310"/>
      <c r="T31" s="22"/>
      <c r="U31" s="22"/>
    </row>
    <row r="32" spans="1:22" ht="29.25" customHeight="1" thickTop="1" thickBot="1">
      <c r="A32" s="322"/>
      <c r="B32" s="320" t="s">
        <v>15</v>
      </c>
      <c r="C32" s="320"/>
      <c r="D32" s="312" t="s">
        <v>198</v>
      </c>
      <c r="E32" s="313"/>
      <c r="F32" s="311">
        <f>ACT_core!G32</f>
        <v>105000</v>
      </c>
      <c r="G32" s="311">
        <f>ACT_core!H32</f>
        <v>0</v>
      </c>
      <c r="H32" s="309" t="s">
        <v>199</v>
      </c>
      <c r="I32" s="309"/>
      <c r="J32" s="310"/>
    </row>
    <row r="33" spans="1:11" ht="22.5" thickTop="1" thickBot="1">
      <c r="A33" s="322"/>
      <c r="B33" s="320" t="s">
        <v>16</v>
      </c>
      <c r="C33" s="320"/>
      <c r="D33" s="356" t="s">
        <v>8</v>
      </c>
      <c r="E33" s="357"/>
      <c r="F33" s="355">
        <f>ACT_core!G33</f>
        <v>105000</v>
      </c>
      <c r="G33" s="355">
        <f>ACT_core!H33</f>
        <v>0</v>
      </c>
      <c r="H33" s="358" t="s">
        <v>23</v>
      </c>
      <c r="I33" s="358"/>
      <c r="J33" s="359"/>
    </row>
    <row r="34" spans="1:11" ht="47.25" customHeight="1" thickTop="1" thickBot="1">
      <c r="A34" s="322"/>
      <c r="B34" s="320"/>
      <c r="C34" s="320"/>
      <c r="D34" s="327" t="s">
        <v>193</v>
      </c>
      <c r="E34" s="328"/>
      <c r="F34" s="328"/>
      <c r="G34" s="328"/>
      <c r="H34" s="328"/>
      <c r="I34" s="328"/>
      <c r="J34" s="329"/>
    </row>
    <row r="35" spans="1:11" ht="30" customHeight="1" thickTop="1" thickBot="1">
      <c r="A35" s="322"/>
      <c r="B35" s="320" t="s">
        <v>35</v>
      </c>
      <c r="C35" s="320"/>
      <c r="D35" s="330" t="s">
        <v>54</v>
      </c>
      <c r="E35" s="325"/>
      <c r="F35" s="325"/>
      <c r="G35" s="325"/>
      <c r="H35" s="325"/>
      <c r="I35" s="325"/>
      <c r="J35" s="326"/>
    </row>
    <row r="36" spans="1:11" ht="30" customHeight="1" thickTop="1" thickBot="1">
      <c r="A36" s="322"/>
      <c r="B36" s="320" t="s">
        <v>17</v>
      </c>
      <c r="C36" s="320"/>
      <c r="D36" s="312" t="s">
        <v>8</v>
      </c>
      <c r="E36" s="313"/>
      <c r="F36" s="311">
        <f>ACT_core!G36</f>
        <v>7500000</v>
      </c>
      <c r="G36" s="311">
        <f>ACT_core!H36</f>
        <v>0</v>
      </c>
      <c r="H36" s="309" t="s">
        <v>9</v>
      </c>
      <c r="I36" s="309"/>
      <c r="J36" s="310"/>
    </row>
    <row r="37" spans="1:11" ht="51" customHeight="1" thickTop="1" thickBot="1">
      <c r="A37" s="322"/>
      <c r="B37" s="320" t="s">
        <v>18</v>
      </c>
      <c r="C37" s="320"/>
      <c r="D37" s="257"/>
      <c r="E37" s="325" t="s">
        <v>36</v>
      </c>
      <c r="F37" s="325"/>
      <c r="G37" s="325"/>
      <c r="H37" s="325"/>
      <c r="I37" s="325"/>
      <c r="J37" s="326"/>
    </row>
    <row r="38" spans="1:11" ht="65.099999999999994" customHeight="1" thickTop="1" thickBot="1">
      <c r="A38" s="322"/>
      <c r="B38" s="320" t="s">
        <v>19</v>
      </c>
      <c r="C38" s="320"/>
      <c r="D38" s="258"/>
      <c r="E38" s="328" t="s">
        <v>36</v>
      </c>
      <c r="F38" s="328"/>
      <c r="G38" s="328"/>
      <c r="H38" s="328"/>
      <c r="I38" s="328"/>
      <c r="J38" s="329"/>
    </row>
    <row r="39" spans="1:11" s="213" customFormat="1" ht="21" hidden="1" thickBot="1">
      <c r="A39" s="338" t="s">
        <v>170</v>
      </c>
      <c r="B39" s="339"/>
      <c r="C39" s="339"/>
      <c r="D39" s="339"/>
      <c r="E39" s="339"/>
      <c r="F39" s="339"/>
      <c r="G39" s="339"/>
      <c r="H39" s="339"/>
      <c r="I39" s="339"/>
      <c r="J39" s="339"/>
      <c r="K39" s="223"/>
    </row>
    <row r="40" spans="1:11" s="214" customFormat="1" ht="20.25" hidden="1" thickTop="1" thickBot="1">
      <c r="A40" s="335" t="s">
        <v>143</v>
      </c>
      <c r="B40" s="332"/>
      <c r="C40" s="332"/>
      <c r="D40" s="332"/>
      <c r="E40" s="335" t="s">
        <v>144</v>
      </c>
      <c r="F40" s="387"/>
      <c r="G40" s="332"/>
      <c r="H40" s="332"/>
      <c r="I40" s="335" t="s">
        <v>145</v>
      </c>
      <c r="J40" s="332"/>
    </row>
    <row r="41" spans="1:11" s="214" customFormat="1" ht="27.75" hidden="1" customHeight="1" thickTop="1" thickBot="1">
      <c r="A41" s="331" t="s">
        <v>146</v>
      </c>
      <c r="B41" s="332"/>
      <c r="C41" s="340" t="s">
        <v>147</v>
      </c>
      <c r="D41" s="332"/>
      <c r="E41" s="382" t="s">
        <v>176</v>
      </c>
      <c r="F41" s="383"/>
      <c r="G41" s="384"/>
      <c r="H41" s="384"/>
      <c r="I41" s="336">
        <f>ACT_core!E42</f>
        <v>0</v>
      </c>
      <c r="J41" s="337"/>
    </row>
    <row r="42" spans="1:11" s="214" customFormat="1" ht="27.75" hidden="1" customHeight="1" thickTop="1" thickBot="1">
      <c r="A42" s="332"/>
      <c r="B42" s="332"/>
      <c r="C42" s="340" t="s">
        <v>148</v>
      </c>
      <c r="D42" s="332"/>
      <c r="E42" s="382" t="s">
        <v>149</v>
      </c>
      <c r="F42" s="383"/>
      <c r="G42" s="384"/>
      <c r="H42" s="384"/>
      <c r="I42" s="336">
        <f>ACT_core!E43</f>
        <v>0</v>
      </c>
      <c r="J42" s="337"/>
    </row>
    <row r="43" spans="1:11" s="214" customFormat="1" ht="46.5" hidden="1" customHeight="1" thickTop="1" thickBot="1">
      <c r="A43" s="332"/>
      <c r="B43" s="332"/>
      <c r="C43" s="340" t="s">
        <v>150</v>
      </c>
      <c r="D43" s="332"/>
      <c r="E43" s="382" t="s">
        <v>171</v>
      </c>
      <c r="F43" s="383"/>
      <c r="G43" s="384"/>
      <c r="H43" s="384"/>
      <c r="I43" s="336">
        <f>ACT_core!E44</f>
        <v>0</v>
      </c>
      <c r="J43" s="337"/>
    </row>
    <row r="44" spans="1:11" s="214" customFormat="1" ht="26.25" hidden="1" customHeight="1" thickTop="1" thickBot="1">
      <c r="A44" s="333" t="s">
        <v>151</v>
      </c>
      <c r="B44" s="332"/>
      <c r="C44" s="386" t="s">
        <v>152</v>
      </c>
      <c r="D44" s="332"/>
      <c r="E44" s="382" t="s">
        <v>175</v>
      </c>
      <c r="F44" s="383"/>
      <c r="G44" s="384"/>
      <c r="H44" s="384"/>
      <c r="I44" s="336" t="str">
        <f>ACT_core!H42</f>
        <v>0 / 日</v>
      </c>
      <c r="J44" s="337"/>
    </row>
    <row r="45" spans="1:11" s="214" customFormat="1" ht="45.75" hidden="1" customHeight="1" thickTop="1" thickBot="1">
      <c r="A45" s="332"/>
      <c r="B45" s="332"/>
      <c r="C45" s="386" t="s">
        <v>153</v>
      </c>
      <c r="D45" s="332"/>
      <c r="E45" s="382" t="s">
        <v>172</v>
      </c>
      <c r="F45" s="383"/>
      <c r="G45" s="384"/>
      <c r="H45" s="384"/>
      <c r="I45" s="336" t="str">
        <f>ACT_core!H43</f>
        <v>0 / 日</v>
      </c>
      <c r="J45" s="337"/>
    </row>
    <row r="46" spans="1:11" s="214" customFormat="1" ht="27.75" hidden="1" customHeight="1" thickTop="1" thickBot="1">
      <c r="A46" s="334" t="s">
        <v>154</v>
      </c>
      <c r="B46" s="332"/>
      <c r="C46" s="385" t="s">
        <v>155</v>
      </c>
      <c r="D46" s="332"/>
      <c r="E46" s="382" t="s">
        <v>173</v>
      </c>
      <c r="F46" s="383"/>
      <c r="G46" s="384"/>
      <c r="H46" s="384"/>
      <c r="I46" s="336" t="str">
        <f>ACT_core!K42</f>
        <v>0 / 次</v>
      </c>
      <c r="J46" s="337"/>
    </row>
    <row r="47" spans="1:11" s="214" customFormat="1" ht="34.5" hidden="1" customHeight="1" thickTop="1" thickBot="1">
      <c r="A47" s="332"/>
      <c r="B47" s="332"/>
      <c r="C47" s="385" t="s">
        <v>156</v>
      </c>
      <c r="D47" s="332"/>
      <c r="E47" s="382" t="s">
        <v>174</v>
      </c>
      <c r="F47" s="383"/>
      <c r="G47" s="384"/>
      <c r="H47" s="384"/>
      <c r="I47" s="336" t="str">
        <f>ACT_core!K43</f>
        <v>0 / 次</v>
      </c>
      <c r="J47" s="337"/>
    </row>
    <row r="48" spans="1:11" s="214" customFormat="1" ht="66.599999999999994" hidden="1" customHeight="1" thickTop="1" thickBot="1">
      <c r="A48" s="360" t="s">
        <v>157</v>
      </c>
      <c r="B48" s="332"/>
      <c r="C48" s="381" t="s">
        <v>158</v>
      </c>
      <c r="D48" s="332"/>
      <c r="E48" s="382" t="s">
        <v>159</v>
      </c>
      <c r="F48" s="383"/>
      <c r="G48" s="384"/>
      <c r="H48" s="384"/>
      <c r="I48" s="375">
        <f>ACT_core!M42</f>
        <v>0</v>
      </c>
      <c r="J48" s="376"/>
    </row>
    <row r="49" spans="1:13" s="214" customFormat="1" ht="99" hidden="1" customHeight="1" thickTop="1" thickBot="1">
      <c r="A49" s="332"/>
      <c r="B49" s="332"/>
      <c r="C49" s="381" t="s">
        <v>160</v>
      </c>
      <c r="D49" s="332"/>
      <c r="E49" s="382" t="s">
        <v>191</v>
      </c>
      <c r="F49" s="383"/>
      <c r="G49" s="384"/>
      <c r="H49" s="384"/>
      <c r="I49" s="375" t="str">
        <f>ACT_core!M43</f>
        <v>0 / 月</v>
      </c>
      <c r="J49" s="376"/>
    </row>
    <row r="50" spans="1:13" s="214" customFormat="1" ht="55.5" hidden="1" customHeight="1" thickTop="1">
      <c r="A50" s="361" t="s">
        <v>161</v>
      </c>
      <c r="B50" s="362"/>
      <c r="C50" s="362"/>
      <c r="D50" s="363"/>
      <c r="E50" s="371" t="s">
        <v>162</v>
      </c>
      <c r="F50" s="372"/>
      <c r="G50" s="362"/>
      <c r="H50" s="362"/>
      <c r="I50" s="377" t="s">
        <v>163</v>
      </c>
      <c r="J50" s="378"/>
    </row>
    <row r="51" spans="1:13" s="214" customFormat="1" ht="91.5" hidden="1" customHeight="1" thickBot="1">
      <c r="A51" s="364"/>
      <c r="B51" s="365"/>
      <c r="C51" s="365"/>
      <c r="D51" s="366"/>
      <c r="E51" s="373"/>
      <c r="F51" s="373"/>
      <c r="G51" s="365"/>
      <c r="H51" s="365"/>
      <c r="I51" s="379"/>
      <c r="J51" s="380"/>
    </row>
    <row r="52" spans="1:13" s="22" customFormat="1" ht="21" hidden="1" customHeight="1" thickTop="1">
      <c r="A52" s="374" t="s">
        <v>164</v>
      </c>
      <c r="B52" s="362"/>
      <c r="C52" s="215" t="s">
        <v>194</v>
      </c>
      <c r="E52" s="216"/>
      <c r="F52" s="217"/>
      <c r="G52" s="217"/>
      <c r="H52" s="217"/>
      <c r="I52" s="217"/>
      <c r="J52" s="218"/>
      <c r="K52" s="238"/>
    </row>
    <row r="53" spans="1:13" s="22" customFormat="1" ht="21" hidden="1" customHeight="1">
      <c r="A53" s="367" t="s">
        <v>89</v>
      </c>
      <c r="B53" s="324"/>
      <c r="C53" s="215" t="s">
        <v>195</v>
      </c>
      <c r="E53" s="216"/>
      <c r="F53" s="217"/>
      <c r="G53" s="217"/>
      <c r="H53" s="217"/>
      <c r="I53" s="217"/>
      <c r="J53" s="218"/>
      <c r="K53" s="238"/>
    </row>
    <row r="54" spans="1:13" s="22" customFormat="1" ht="21" hidden="1" customHeight="1">
      <c r="A54" s="367" t="s">
        <v>90</v>
      </c>
      <c r="B54" s="324"/>
      <c r="C54" s="215" t="s">
        <v>165</v>
      </c>
      <c r="E54" s="216"/>
      <c r="F54" s="217"/>
      <c r="G54" s="217"/>
      <c r="H54" s="217"/>
      <c r="I54" s="217"/>
      <c r="J54" s="218"/>
      <c r="K54" s="238"/>
    </row>
    <row r="55" spans="1:13" s="22" customFormat="1" ht="21" hidden="1" customHeight="1">
      <c r="A55" s="367" t="s">
        <v>91</v>
      </c>
      <c r="B55" s="324"/>
      <c r="C55" s="215" t="s">
        <v>97</v>
      </c>
      <c r="E55" s="219"/>
      <c r="F55" s="220"/>
      <c r="G55" s="220"/>
      <c r="H55" s="220"/>
      <c r="I55" s="220"/>
      <c r="J55" s="221"/>
      <c r="K55" s="238"/>
    </row>
    <row r="56" spans="1:13" s="22" customFormat="1" ht="21" hidden="1" customHeight="1">
      <c r="A56" s="367" t="s">
        <v>92</v>
      </c>
      <c r="B56" s="324"/>
      <c r="C56" s="215" t="s">
        <v>166</v>
      </c>
      <c r="E56" s="219"/>
      <c r="F56" s="220"/>
      <c r="G56" s="220"/>
      <c r="H56" s="220"/>
      <c r="I56" s="220"/>
      <c r="J56" s="221"/>
      <c r="K56" s="238"/>
    </row>
    <row r="57" spans="1:13" s="22" customFormat="1" ht="21" hidden="1" customHeight="1">
      <c r="A57" s="367" t="s">
        <v>93</v>
      </c>
      <c r="B57" s="324"/>
      <c r="C57" s="215" t="s">
        <v>98</v>
      </c>
      <c r="E57" s="216"/>
      <c r="F57" s="217"/>
      <c r="G57" s="217"/>
      <c r="H57" s="217"/>
      <c r="I57" s="217"/>
      <c r="J57" s="218"/>
      <c r="K57" s="238"/>
    </row>
    <row r="58" spans="1:13" s="22" customFormat="1" ht="21" hidden="1" customHeight="1">
      <c r="A58" s="367" t="s">
        <v>94</v>
      </c>
      <c r="B58" s="324"/>
      <c r="C58" s="215" t="s">
        <v>99</v>
      </c>
      <c r="E58" s="216"/>
      <c r="F58" s="217"/>
      <c r="G58" s="217"/>
      <c r="H58" s="217"/>
      <c r="I58" s="217"/>
      <c r="J58" s="218"/>
      <c r="K58" s="238"/>
    </row>
    <row r="59" spans="1:13" s="22" customFormat="1" ht="29.1" hidden="1" customHeight="1">
      <c r="A59" s="367" t="s">
        <v>167</v>
      </c>
      <c r="B59" s="324"/>
      <c r="C59" s="215" t="s">
        <v>168</v>
      </c>
      <c r="E59" s="216"/>
      <c r="F59" s="217"/>
      <c r="G59" s="217"/>
      <c r="H59" s="217"/>
      <c r="I59" s="217"/>
      <c r="J59" s="218"/>
      <c r="K59" s="238"/>
    </row>
    <row r="60" spans="1:13" s="222" customFormat="1" ht="65.45" hidden="1" customHeight="1">
      <c r="A60" s="368" t="s">
        <v>169</v>
      </c>
      <c r="B60" s="369"/>
      <c r="C60" s="370" t="s">
        <v>177</v>
      </c>
      <c r="D60" s="324"/>
      <c r="E60" s="324"/>
      <c r="F60" s="324"/>
      <c r="G60" s="324"/>
      <c r="H60" s="324"/>
      <c r="I60" s="324"/>
      <c r="J60" s="324"/>
      <c r="K60" s="324"/>
      <c r="L60" s="324"/>
      <c r="M60" s="324"/>
    </row>
    <row r="61" spans="1:13" ht="18" thickTop="1">
      <c r="A61" s="65"/>
      <c r="B61" s="66"/>
      <c r="C61" s="65"/>
      <c r="D61" s="65"/>
      <c r="E61" s="65"/>
      <c r="F61" s="65"/>
      <c r="G61" s="65"/>
      <c r="H61" s="65"/>
      <c r="I61" s="65"/>
      <c r="J61" s="65"/>
      <c r="K61" s="65"/>
    </row>
    <row r="62" spans="1:13" ht="20.25">
      <c r="A62" s="74"/>
      <c r="B62" s="24"/>
      <c r="C62" s="26"/>
      <c r="D62" s="27"/>
      <c r="E62" s="27"/>
      <c r="F62" s="27"/>
      <c r="G62" s="27"/>
      <c r="H62" s="27"/>
      <c r="I62" s="27"/>
      <c r="J62" s="27"/>
      <c r="K62" s="65"/>
    </row>
    <row r="63" spans="1:13" ht="19.5" customHeight="1">
      <c r="A63" s="80"/>
      <c r="B63" s="81"/>
      <c r="C63" s="82"/>
      <c r="D63" s="82"/>
      <c r="E63" s="82"/>
      <c r="F63" s="82"/>
      <c r="G63" s="82"/>
      <c r="H63" s="82"/>
      <c r="I63" s="82"/>
      <c r="J63" s="82"/>
      <c r="K63" s="83"/>
      <c r="L63" s="84"/>
    </row>
    <row r="64" spans="1:13" ht="17.45" customHeight="1">
      <c r="A64" s="80"/>
      <c r="B64" s="81"/>
      <c r="C64" s="85"/>
      <c r="D64" s="86"/>
      <c r="E64" s="86"/>
      <c r="F64" s="86"/>
      <c r="G64" s="86"/>
      <c r="H64" s="86"/>
      <c r="I64" s="86"/>
      <c r="J64" s="86"/>
      <c r="K64" s="83"/>
      <c r="L64" s="84"/>
    </row>
    <row r="65" spans="1:23" ht="19.5" customHeight="1">
      <c r="A65" s="80"/>
      <c r="B65" s="87"/>
      <c r="C65" s="88"/>
      <c r="D65" s="89"/>
      <c r="E65" s="89"/>
      <c r="F65" s="89"/>
      <c r="G65" s="89"/>
      <c r="H65" s="89"/>
      <c r="I65" s="89"/>
      <c r="J65" s="89"/>
      <c r="K65" s="83"/>
      <c r="L65" s="84"/>
    </row>
    <row r="66" spans="1:23" ht="55.35" customHeight="1">
      <c r="A66" s="323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22"/>
      <c r="N66" s="22"/>
      <c r="O66" s="22"/>
      <c r="P66" s="22"/>
      <c r="Q66" s="22"/>
      <c r="R66" s="22"/>
      <c r="S66" s="22"/>
      <c r="V66" s="22"/>
      <c r="W66" s="22"/>
    </row>
    <row r="67" spans="1:23" ht="63" customHeight="1">
      <c r="A67" s="323"/>
      <c r="B67" s="324"/>
      <c r="C67" s="324"/>
      <c r="D67" s="324"/>
      <c r="E67" s="324"/>
      <c r="F67" s="324"/>
      <c r="G67" s="324"/>
      <c r="H67" s="324"/>
      <c r="I67" s="324"/>
      <c r="J67" s="324"/>
      <c r="K67" s="324"/>
      <c r="L67" s="324"/>
      <c r="T67" s="22"/>
      <c r="U67" s="22"/>
    </row>
    <row r="68" spans="1:23" ht="39.6" customHeight="1">
      <c r="A68" s="323"/>
      <c r="B68" s="324"/>
      <c r="C68" s="324"/>
      <c r="D68" s="324"/>
      <c r="E68" s="324"/>
      <c r="F68" s="324"/>
      <c r="G68" s="324"/>
      <c r="H68" s="324"/>
      <c r="I68" s="324"/>
      <c r="J68" s="324"/>
      <c r="K68" s="324"/>
      <c r="L68" s="324"/>
      <c r="T68" s="22"/>
      <c r="U68" s="22"/>
    </row>
    <row r="69" spans="1:23" ht="19.350000000000001" customHeight="1">
      <c r="A69" s="80"/>
      <c r="B69" s="90"/>
      <c r="C69" s="89"/>
      <c r="D69" s="91"/>
      <c r="E69" s="91"/>
      <c r="F69" s="91"/>
      <c r="G69" s="91"/>
      <c r="H69" s="91"/>
      <c r="I69" s="91"/>
      <c r="J69" s="91"/>
      <c r="K69" s="83"/>
      <c r="L69" s="84"/>
    </row>
    <row r="70" spans="1:23" ht="19.350000000000001" customHeight="1">
      <c r="A70" s="80"/>
      <c r="B70" s="90"/>
      <c r="C70" s="89"/>
      <c r="D70" s="91"/>
      <c r="E70" s="91"/>
      <c r="F70" s="91"/>
      <c r="G70" s="91"/>
      <c r="H70" s="91"/>
      <c r="I70" s="91"/>
      <c r="J70" s="91"/>
      <c r="K70" s="83"/>
      <c r="L70" s="84"/>
    </row>
    <row r="71" spans="1:23" ht="17.45" customHeight="1">
      <c r="A71" s="80"/>
      <c r="B71" s="90"/>
      <c r="C71" s="89"/>
      <c r="D71" s="91"/>
      <c r="E71" s="91"/>
      <c r="F71" s="91"/>
      <c r="G71" s="91"/>
      <c r="H71" s="91"/>
      <c r="I71" s="91"/>
      <c r="J71" s="91"/>
      <c r="K71" s="83"/>
      <c r="L71" s="84"/>
    </row>
    <row r="72" spans="1:23" ht="22.35" customHeight="1">
      <c r="A72" s="80"/>
      <c r="B72" s="90"/>
      <c r="C72" s="89"/>
      <c r="D72" s="91"/>
      <c r="E72" s="91"/>
      <c r="F72" s="91"/>
      <c r="G72" s="91"/>
      <c r="H72" s="91"/>
      <c r="I72" s="91"/>
      <c r="J72" s="91"/>
      <c r="K72" s="83"/>
      <c r="L72" s="84"/>
    </row>
    <row r="73" spans="1:23" ht="19.350000000000001" customHeight="1">
      <c r="A73" s="80"/>
      <c r="B73" s="90"/>
      <c r="C73" s="89"/>
      <c r="D73" s="91"/>
      <c r="E73" s="91"/>
      <c r="F73" s="91"/>
      <c r="G73" s="91"/>
      <c r="H73" s="91"/>
      <c r="I73" s="91"/>
      <c r="J73" s="91"/>
      <c r="K73" s="83"/>
      <c r="L73" s="84"/>
    </row>
    <row r="74" spans="1:23" ht="18" customHeight="1">
      <c r="A74" s="80"/>
      <c r="B74" s="90"/>
      <c r="C74" s="89"/>
      <c r="D74" s="91"/>
      <c r="E74" s="91"/>
      <c r="F74" s="91"/>
      <c r="G74" s="91"/>
      <c r="H74" s="91"/>
      <c r="I74" s="91"/>
      <c r="J74" s="91"/>
      <c r="K74" s="83"/>
      <c r="L74" s="84"/>
    </row>
    <row r="75" spans="1:23" ht="17.25" customHeight="1">
      <c r="A75" s="80"/>
      <c r="B75" s="87"/>
      <c r="C75" s="89"/>
      <c r="D75" s="91"/>
      <c r="E75" s="91"/>
      <c r="F75" s="91"/>
      <c r="G75" s="91"/>
      <c r="H75" s="91"/>
      <c r="I75" s="91"/>
      <c r="J75" s="91"/>
      <c r="K75" s="83"/>
      <c r="L75" s="84"/>
    </row>
  </sheetData>
  <sheetProtection algorithmName="SHA-512" hashValue="9HJbQimqKJULR9UL2cLvqmiSNHUofib3xRvKsphuW3g9WH8Y2YUfm7xvYoy776TKEQcYpTHEJLt8swnepiBMYA==" saltValue="6nh3q9JCQ88nopDF69TzUQ==" spinCount="100000" sheet="1" selectLockedCells="1"/>
  <mergeCells count="99">
    <mergeCell ref="C42:D42"/>
    <mergeCell ref="C43:D43"/>
    <mergeCell ref="E40:H40"/>
    <mergeCell ref="E41:H41"/>
    <mergeCell ref="I42:J42"/>
    <mergeCell ref="I43:J43"/>
    <mergeCell ref="E42:H42"/>
    <mergeCell ref="E43:H43"/>
    <mergeCell ref="E44:H44"/>
    <mergeCell ref="E45:H45"/>
    <mergeCell ref="E46:H46"/>
    <mergeCell ref="I45:J45"/>
    <mergeCell ref="I46:J46"/>
    <mergeCell ref="I47:J47"/>
    <mergeCell ref="I48:J48"/>
    <mergeCell ref="C44:D44"/>
    <mergeCell ref="C45:D45"/>
    <mergeCell ref="C48:D48"/>
    <mergeCell ref="I44:J44"/>
    <mergeCell ref="C49:D49"/>
    <mergeCell ref="E48:H48"/>
    <mergeCell ref="E49:H49"/>
    <mergeCell ref="C46:D46"/>
    <mergeCell ref="C47:D47"/>
    <mergeCell ref="E47:H47"/>
    <mergeCell ref="A67:L67"/>
    <mergeCell ref="A48:B49"/>
    <mergeCell ref="A50:D51"/>
    <mergeCell ref="A59:B59"/>
    <mergeCell ref="A60:B60"/>
    <mergeCell ref="A53:B53"/>
    <mergeCell ref="A54:B54"/>
    <mergeCell ref="A55:B55"/>
    <mergeCell ref="A56:B56"/>
    <mergeCell ref="A57:B57"/>
    <mergeCell ref="A58:B58"/>
    <mergeCell ref="C60:M60"/>
    <mergeCell ref="E50:H51"/>
    <mergeCell ref="A52:B52"/>
    <mergeCell ref="I49:J49"/>
    <mergeCell ref="I50:J51"/>
    <mergeCell ref="B35:C35"/>
    <mergeCell ref="B24:C25"/>
    <mergeCell ref="B23:C23"/>
    <mergeCell ref="D25:J25"/>
    <mergeCell ref="B38:C38"/>
    <mergeCell ref="E38:J38"/>
    <mergeCell ref="F33:G33"/>
    <mergeCell ref="B26:C27"/>
    <mergeCell ref="D29:J29"/>
    <mergeCell ref="B32:C32"/>
    <mergeCell ref="B33:C34"/>
    <mergeCell ref="D33:E33"/>
    <mergeCell ref="H33:J33"/>
    <mergeCell ref="B30:C30"/>
    <mergeCell ref="B28:C29"/>
    <mergeCell ref="J3:K3"/>
    <mergeCell ref="H6:I6"/>
    <mergeCell ref="H7:I7"/>
    <mergeCell ref="H8:I8"/>
    <mergeCell ref="H9:I9"/>
    <mergeCell ref="H11:I11"/>
    <mergeCell ref="H15:I15"/>
    <mergeCell ref="H17:I17"/>
    <mergeCell ref="H19:I19"/>
    <mergeCell ref="H16:I16"/>
    <mergeCell ref="H18:I18"/>
    <mergeCell ref="A68:L68"/>
    <mergeCell ref="E37:J37"/>
    <mergeCell ref="D34:J34"/>
    <mergeCell ref="D36:E36"/>
    <mergeCell ref="D35:J35"/>
    <mergeCell ref="A41:B43"/>
    <mergeCell ref="A44:B45"/>
    <mergeCell ref="A46:B47"/>
    <mergeCell ref="A66:L66"/>
    <mergeCell ref="B37:C37"/>
    <mergeCell ref="B36:C36"/>
    <mergeCell ref="I40:J40"/>
    <mergeCell ref="I41:J41"/>
    <mergeCell ref="A39:J39"/>
    <mergeCell ref="A40:D40"/>
    <mergeCell ref="C41:D41"/>
    <mergeCell ref="A21:J21"/>
    <mergeCell ref="H31:J31"/>
    <mergeCell ref="F36:G36"/>
    <mergeCell ref="H36:J36"/>
    <mergeCell ref="D30:E30"/>
    <mergeCell ref="H32:J32"/>
    <mergeCell ref="F32:G32"/>
    <mergeCell ref="F30:G30"/>
    <mergeCell ref="D27:J27"/>
    <mergeCell ref="D23:J23"/>
    <mergeCell ref="D32:E32"/>
    <mergeCell ref="H30:J30"/>
    <mergeCell ref="D31:E31"/>
    <mergeCell ref="B31:C31"/>
    <mergeCell ref="F31:G31"/>
    <mergeCell ref="A23:A38"/>
  </mergeCells>
  <phoneticPr fontId="1" type="noConversion"/>
  <conditionalFormatting sqref="J9">
    <cfRule type="cellIs" dxfId="1" priority="3" operator="greaterThan">
      <formula>60</formula>
    </cfRule>
    <cfRule type="cellIs" dxfId="0" priority="4" operator="lessThan">
      <formula>16</formula>
    </cfRule>
  </conditionalFormatting>
  <dataValidations count="8">
    <dataValidation type="list" allowBlank="1" showInputMessage="1" showErrorMessage="1" sqref="D65509 D65511" xr:uid="{00000000-0002-0000-0000-000000000000}">
      <formula1>#REF!</formula1>
    </dataValidation>
    <dataValidation type="list" allowBlank="1" showInputMessage="1" showErrorMessage="1" sqref="D65512:D65518" xr:uid="{00000000-0002-0000-0000-000001000000}">
      <formula1>"10,15"</formula1>
    </dataValidation>
    <dataValidation type="list" allowBlank="1" showInputMessage="1" showErrorMessage="1" sqref="D8" xr:uid="{00000000-0002-0000-0000-000002000000}">
      <formula1>$N$4:$N$7</formula1>
    </dataValidation>
    <dataValidation type="list" allowBlank="1" showInputMessage="1" showErrorMessage="1" sqref="D6" xr:uid="{00000000-0002-0000-0000-000003000000}">
      <formula1>$M$4:$M$5</formula1>
    </dataValidation>
    <dataValidation imeMode="off" allowBlank="1" showInputMessage="1" showErrorMessage="1" sqref="J6" xr:uid="{00000000-0002-0000-0000-000004000000}"/>
    <dataValidation type="list" imeMode="off" allowBlank="1" showInputMessage="1" showErrorMessage="1" sqref="J7" xr:uid="{00000000-0002-0000-0000-000005000000}">
      <formula1>$P$4:$P$15</formula1>
    </dataValidation>
    <dataValidation imeMode="off" allowBlank="1" showDropDown="1" showInputMessage="1" showErrorMessage="1" sqref="J8" xr:uid="{00000000-0002-0000-0000-000006000000}"/>
    <dataValidation type="whole" allowBlank="1" showErrorMessage="1" errorTitle="123" error="123" sqref="J9" xr:uid="{00000000-0002-0000-0000-000007000000}">
      <formula1>20</formula1>
      <formula2>#REF!</formula2>
    </dataValidation>
  </dataValidations>
  <printOptions horizontalCentered="1"/>
  <pageMargins left="0.11811023622047245" right="0.11811023622047245" top="0.46" bottom="0.51" header="0.31496062992125984" footer="0.31496062992125984"/>
  <pageSetup paperSize="9" scale="54" fitToHeight="0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3">
    <tabColor rgb="FFFFFF00"/>
    <pageSetUpPr fitToPage="1"/>
  </sheetPr>
  <dimension ref="B1:BK164"/>
  <sheetViews>
    <sheetView showGridLines="0" topLeftCell="B1" zoomScale="70" zoomScaleNormal="70" zoomScaleSheetLayoutView="85" workbookViewId="0">
      <selection activeCell="K8" sqref="K8"/>
    </sheetView>
  </sheetViews>
  <sheetFormatPr defaultColWidth="9" defaultRowHeight="15.75"/>
  <cols>
    <col min="1" max="1" width="9" style="92"/>
    <col min="2" max="2" width="6.125" style="2" customWidth="1"/>
    <col min="3" max="3" width="3.5" style="2" customWidth="1"/>
    <col min="4" max="4" width="32.125" style="2" customWidth="1"/>
    <col min="5" max="5" width="14.625" style="2" customWidth="1"/>
    <col min="6" max="6" width="10.875" style="2" customWidth="1"/>
    <col min="7" max="7" width="7" style="2" customWidth="1"/>
    <col min="8" max="8" width="4.875" style="2" customWidth="1"/>
    <col min="9" max="9" width="11.625" style="2" customWidth="1"/>
    <col min="10" max="10" width="16.875" style="2" customWidth="1"/>
    <col min="11" max="11" width="15.125" style="2" customWidth="1"/>
    <col min="12" max="12" width="19.875" style="2" customWidth="1"/>
    <col min="13" max="13" width="17.375" style="2" customWidth="1"/>
    <col min="14" max="14" width="1.875" style="94" customWidth="1"/>
    <col min="15" max="15" width="5.125" style="93" customWidth="1"/>
    <col min="16" max="16" width="11.125" style="92" customWidth="1"/>
    <col min="17" max="17" width="8.875" style="92" customWidth="1"/>
    <col min="18" max="18" width="15.125" style="92" customWidth="1"/>
    <col min="19" max="19" width="9" style="92" customWidth="1"/>
    <col min="20" max="20" width="15.625" style="92" customWidth="1"/>
    <col min="21" max="21" width="9" style="92" customWidth="1"/>
    <col min="22" max="23" width="9" style="96" customWidth="1"/>
    <col min="24" max="24" width="9" style="97" customWidth="1"/>
    <col min="25" max="26" width="9" style="98" customWidth="1"/>
    <col min="27" max="27" width="3.625" style="93" customWidth="1"/>
    <col min="28" max="28" width="1.875" style="94" customWidth="1"/>
    <col min="29" max="29" width="3.625" style="93" customWidth="1"/>
    <col min="30" max="33" width="9" style="92" customWidth="1"/>
    <col min="34" max="34" width="17.5" style="92" customWidth="1"/>
    <col min="35" max="35" width="16" style="92" customWidth="1"/>
    <col min="36" max="40" width="9" style="92" customWidth="1"/>
    <col min="41" max="41" width="17.5" style="92" customWidth="1"/>
    <col min="42" max="42" width="16.875" style="92" customWidth="1"/>
    <col min="43" max="47" width="9" style="92" customWidth="1"/>
    <col min="48" max="48" width="17.5" style="92" customWidth="1"/>
    <col min="49" max="49" width="15.875" style="92" customWidth="1"/>
    <col min="50" max="54" width="9" style="92" customWidth="1"/>
    <col min="55" max="55" width="17.5" style="92" customWidth="1"/>
    <col min="56" max="56" width="13.875" style="92" customWidth="1"/>
    <col min="57" max="57" width="3.5" style="92" customWidth="1"/>
    <col min="58" max="62" width="8.875" style="224"/>
    <col min="63" max="63" width="12.875" style="224" customWidth="1"/>
    <col min="64" max="16384" width="9" style="92"/>
  </cols>
  <sheetData>
    <row r="1" spans="2:63" ht="16.5">
      <c r="B1" s="4"/>
      <c r="C1" s="4"/>
      <c r="D1" s="99" t="s">
        <v>102</v>
      </c>
      <c r="E1" s="100"/>
      <c r="F1" s="4"/>
      <c r="G1" s="4"/>
      <c r="H1" s="4"/>
      <c r="K1" s="3" t="s">
        <v>0</v>
      </c>
      <c r="O1" s="95"/>
    </row>
    <row r="2" spans="2:63" ht="16.5">
      <c r="B2" s="4"/>
      <c r="C2" s="4"/>
      <c r="D2" s="103" t="s">
        <v>107</v>
      </c>
      <c r="E2" s="104"/>
      <c r="F2" s="4"/>
      <c r="G2" s="4"/>
      <c r="H2" s="4"/>
      <c r="I2" s="450">
        <f ca="1">NOW()</f>
        <v>45132.592258217592</v>
      </c>
      <c r="J2" s="450"/>
      <c r="K2" s="450"/>
      <c r="P2" s="101" t="s">
        <v>103</v>
      </c>
      <c r="AD2" s="102" t="s">
        <v>136</v>
      </c>
      <c r="AK2" s="102" t="s">
        <v>104</v>
      </c>
      <c r="AR2" s="102" t="s">
        <v>105</v>
      </c>
      <c r="AY2" s="102" t="s">
        <v>106</v>
      </c>
      <c r="BF2" s="102" t="s">
        <v>178</v>
      </c>
      <c r="BG2" s="92"/>
      <c r="BH2" s="92"/>
      <c r="BI2" s="92"/>
      <c r="BJ2" s="92"/>
      <c r="BK2" s="225" t="s">
        <v>179</v>
      </c>
    </row>
    <row r="3" spans="2:63" ht="19.5" thickBot="1">
      <c r="B3" s="4"/>
      <c r="C3" s="4"/>
      <c r="D3" s="5"/>
      <c r="E3" s="5"/>
      <c r="F3" s="5"/>
      <c r="G3" s="5"/>
      <c r="H3" s="5"/>
      <c r="K3" s="451"/>
      <c r="L3" s="451"/>
      <c r="M3" s="37"/>
      <c r="N3" s="105"/>
      <c r="AA3" s="106"/>
      <c r="AB3" s="105"/>
      <c r="AC3" s="106"/>
      <c r="AD3" s="107"/>
      <c r="AE3" s="108"/>
      <c r="AF3" s="108"/>
      <c r="AG3" s="109"/>
      <c r="AH3" s="108"/>
      <c r="AI3" s="110">
        <v>100</v>
      </c>
      <c r="AK3" s="107"/>
      <c r="AL3" s="108"/>
      <c r="AM3" s="108"/>
      <c r="AN3" s="109"/>
      <c r="AO3" s="108"/>
      <c r="AP3" s="110">
        <v>10000</v>
      </c>
      <c r="AR3" s="107"/>
      <c r="AS3" s="108"/>
      <c r="AT3" s="108"/>
      <c r="AU3" s="109"/>
      <c r="AV3" s="108"/>
      <c r="AW3" s="110">
        <v>100</v>
      </c>
      <c r="AY3" s="107"/>
      <c r="AZ3" s="108"/>
      <c r="BA3" s="108"/>
      <c r="BB3" s="109"/>
      <c r="BC3" s="108"/>
      <c r="BD3" s="110">
        <v>100</v>
      </c>
      <c r="BF3" s="107"/>
      <c r="BG3" s="108"/>
      <c r="BH3" s="108"/>
      <c r="BI3" s="109"/>
      <c r="BJ3" s="108"/>
      <c r="BK3" s="226">
        <v>10000</v>
      </c>
    </row>
    <row r="4" spans="2:63" ht="18" thickTop="1" thickBot="1">
      <c r="B4" s="4"/>
      <c r="C4" s="4"/>
      <c r="D4" s="183" t="s">
        <v>56</v>
      </c>
      <c r="E4" s="184" t="s">
        <v>57</v>
      </c>
      <c r="F4" s="33"/>
      <c r="G4" s="34"/>
      <c r="H4" s="34"/>
      <c r="I4" s="34"/>
      <c r="J4" s="34"/>
      <c r="K4" s="34"/>
      <c r="L4" s="35"/>
      <c r="O4" s="95"/>
      <c r="V4" s="111" t="s">
        <v>45</v>
      </c>
      <c r="W4" s="112" t="s">
        <v>108</v>
      </c>
      <c r="X4" s="113" t="s">
        <v>109</v>
      </c>
      <c r="Y4" s="113" t="s">
        <v>110</v>
      </c>
      <c r="Z4" s="114">
        <f>VLOOKUP($E$8,$Y$5:$Z$8,2,FALSE)</f>
        <v>1</v>
      </c>
      <c r="AD4" s="115" t="s">
        <v>111</v>
      </c>
      <c r="AE4" s="116" t="s">
        <v>112</v>
      </c>
      <c r="AF4" s="116" t="s">
        <v>113</v>
      </c>
      <c r="AG4" s="116" t="s">
        <v>114</v>
      </c>
      <c r="AH4" s="116" t="s">
        <v>115</v>
      </c>
      <c r="AI4" s="117" t="s">
        <v>116</v>
      </c>
      <c r="AK4" s="115" t="s">
        <v>117</v>
      </c>
      <c r="AL4" s="116" t="s">
        <v>118</v>
      </c>
      <c r="AM4" s="116" t="s">
        <v>119</v>
      </c>
      <c r="AN4" s="116" t="s">
        <v>120</v>
      </c>
      <c r="AO4" s="116" t="s">
        <v>115</v>
      </c>
      <c r="AP4" s="117" t="s">
        <v>121</v>
      </c>
      <c r="AR4" s="115" t="s">
        <v>111</v>
      </c>
      <c r="AS4" s="116" t="s">
        <v>118</v>
      </c>
      <c r="AT4" s="116" t="s">
        <v>119</v>
      </c>
      <c r="AU4" s="116" t="s">
        <v>120</v>
      </c>
      <c r="AV4" s="116" t="s">
        <v>115</v>
      </c>
      <c r="AW4" s="117" t="s">
        <v>116</v>
      </c>
      <c r="AY4" s="115" t="s">
        <v>117</v>
      </c>
      <c r="AZ4" s="116" t="s">
        <v>118</v>
      </c>
      <c r="BA4" s="116" t="s">
        <v>113</v>
      </c>
      <c r="BB4" s="116" t="s">
        <v>120</v>
      </c>
      <c r="BC4" s="116" t="s">
        <v>115</v>
      </c>
      <c r="BD4" s="117" t="s">
        <v>116</v>
      </c>
      <c r="BF4" s="115" t="s">
        <v>180</v>
      </c>
      <c r="BG4" s="116" t="s">
        <v>181</v>
      </c>
      <c r="BH4" s="116" t="s">
        <v>182</v>
      </c>
      <c r="BI4" s="116" t="s">
        <v>114</v>
      </c>
      <c r="BJ4" s="116" t="s">
        <v>183</v>
      </c>
      <c r="BK4" s="117" t="s">
        <v>184</v>
      </c>
    </row>
    <row r="5" spans="2:63" ht="17.25" thickTop="1">
      <c r="B5" s="4"/>
      <c r="C5" s="4"/>
      <c r="D5" s="36"/>
      <c r="E5" s="5"/>
      <c r="F5" s="5"/>
      <c r="G5" s="37"/>
      <c r="H5" s="37"/>
      <c r="I5" s="37"/>
      <c r="J5" s="37"/>
      <c r="K5" s="37"/>
      <c r="L5" s="38"/>
      <c r="O5" s="95"/>
      <c r="P5" s="118">
        <f ca="1">NOW()</f>
        <v>45132.592258217592</v>
      </c>
      <c r="Q5" s="119"/>
      <c r="R5" s="119"/>
      <c r="S5" s="120"/>
      <c r="V5" s="121">
        <v>1</v>
      </c>
      <c r="W5" s="122">
        <v>1</v>
      </c>
      <c r="X5" s="121" t="s">
        <v>122</v>
      </c>
      <c r="Y5" s="123" t="s">
        <v>123</v>
      </c>
      <c r="Z5" s="124">
        <v>8.7999999999999995E-2</v>
      </c>
      <c r="AD5" s="125" t="str">
        <f t="shared" ref="AD5:AD49" si="0">AE5&amp;AF5&amp;AG5</f>
        <v>11620</v>
      </c>
      <c r="AE5" s="126">
        <v>1</v>
      </c>
      <c r="AF5" s="126">
        <v>16</v>
      </c>
      <c r="AG5" s="126">
        <v>20</v>
      </c>
      <c r="AH5" s="127">
        <f t="shared" ref="AH5:AH49" si="1">111-AF5</f>
        <v>95</v>
      </c>
      <c r="AI5" s="128">
        <v>950</v>
      </c>
      <c r="AK5" s="125" t="str">
        <f t="shared" ref="AK5:AK68" si="2">AL5&amp;AM5&amp;AN5</f>
        <v>111</v>
      </c>
      <c r="AL5" s="126">
        <v>1</v>
      </c>
      <c r="AM5" s="126">
        <v>1</v>
      </c>
      <c r="AN5" s="126">
        <v>1</v>
      </c>
      <c r="AO5" s="126">
        <v>1</v>
      </c>
      <c r="AP5" s="128">
        <v>10</v>
      </c>
      <c r="AR5" s="125" t="str">
        <f t="shared" ref="AR5:AR68" si="3">AS5&amp;AT5&amp;AU5</f>
        <v>1161</v>
      </c>
      <c r="AS5" s="126">
        <v>1</v>
      </c>
      <c r="AT5" s="126">
        <v>16</v>
      </c>
      <c r="AU5" s="126">
        <v>1</v>
      </c>
      <c r="AV5" s="126">
        <v>1</v>
      </c>
      <c r="AW5" s="128">
        <v>84</v>
      </c>
      <c r="AY5" s="125" t="str">
        <f t="shared" ref="AY5:AY68" si="4">AZ5&amp;BA5&amp;BB5</f>
        <v>1161</v>
      </c>
      <c r="AZ5" s="126">
        <v>1</v>
      </c>
      <c r="BA5" s="126">
        <v>16</v>
      </c>
      <c r="BB5" s="126">
        <v>1</v>
      </c>
      <c r="BC5" s="126">
        <v>1</v>
      </c>
      <c r="BD5" s="128">
        <v>109</v>
      </c>
      <c r="BF5" s="125" t="str">
        <f>BG5&amp;BH5&amp;BI5</f>
        <v>1161</v>
      </c>
      <c r="BG5" s="227">
        <v>1</v>
      </c>
      <c r="BH5" s="227">
        <v>16</v>
      </c>
      <c r="BI5" s="126">
        <v>1</v>
      </c>
      <c r="BJ5" s="126">
        <v>1</v>
      </c>
      <c r="BK5" s="228">
        <v>1634</v>
      </c>
    </row>
    <row r="6" spans="2:63" ht="16.5">
      <c r="B6" s="4"/>
      <c r="C6" s="4"/>
      <c r="D6" s="39" t="s">
        <v>1</v>
      </c>
      <c r="E6" s="195" t="str">
        <f>建議書!D6</f>
        <v>男性</v>
      </c>
      <c r="F6" s="16"/>
      <c r="G6" s="40"/>
      <c r="H6" s="40"/>
      <c r="I6" s="447" t="s">
        <v>40</v>
      </c>
      <c r="J6" s="447"/>
      <c r="K6" s="197">
        <f>建議書!J6</f>
        <v>65</v>
      </c>
      <c r="L6" s="38"/>
      <c r="O6" s="95"/>
      <c r="P6" s="130"/>
      <c r="Q6" s="131"/>
      <c r="R6" s="131"/>
      <c r="S6" s="132"/>
      <c r="V6" s="121">
        <v>2</v>
      </c>
      <c r="W6" s="122">
        <v>2</v>
      </c>
      <c r="X6" s="133" t="s">
        <v>124</v>
      </c>
      <c r="Y6" s="123" t="s">
        <v>125</v>
      </c>
      <c r="Z6" s="124">
        <v>0.26200000000000001</v>
      </c>
      <c r="AD6" s="125" t="str">
        <f t="shared" si="0"/>
        <v>11720</v>
      </c>
      <c r="AE6" s="126">
        <v>1</v>
      </c>
      <c r="AF6" s="126">
        <v>17</v>
      </c>
      <c r="AG6" s="126">
        <v>20</v>
      </c>
      <c r="AH6" s="127">
        <f t="shared" si="1"/>
        <v>94</v>
      </c>
      <c r="AI6" s="128">
        <v>959</v>
      </c>
      <c r="AK6" s="125" t="str">
        <f t="shared" si="2"/>
        <v>121</v>
      </c>
      <c r="AL6" s="126">
        <v>1</v>
      </c>
      <c r="AM6" s="126">
        <f>AM5+1</f>
        <v>2</v>
      </c>
      <c r="AN6" s="126">
        <v>1</v>
      </c>
      <c r="AO6" s="126">
        <v>1</v>
      </c>
      <c r="AP6" s="128">
        <v>10</v>
      </c>
      <c r="AR6" s="125" t="str">
        <f t="shared" si="3"/>
        <v>1171</v>
      </c>
      <c r="AS6" s="126">
        <v>1</v>
      </c>
      <c r="AT6" s="126">
        <v>17</v>
      </c>
      <c r="AU6" s="126">
        <v>1</v>
      </c>
      <c r="AV6" s="126">
        <v>1</v>
      </c>
      <c r="AW6" s="128">
        <v>84</v>
      </c>
      <c r="AY6" s="125" t="str">
        <f t="shared" si="4"/>
        <v>1171</v>
      </c>
      <c r="AZ6" s="126">
        <v>1</v>
      </c>
      <c r="BA6" s="126">
        <v>17</v>
      </c>
      <c r="BB6" s="126">
        <v>1</v>
      </c>
      <c r="BC6" s="126">
        <v>1</v>
      </c>
      <c r="BD6" s="128">
        <v>109</v>
      </c>
      <c r="BF6" s="125" t="str">
        <f t="shared" ref="BF6:BF69" si="5">BG6&amp;BH6&amp;BI6</f>
        <v>1171</v>
      </c>
      <c r="BG6" s="227">
        <v>1</v>
      </c>
      <c r="BH6" s="227">
        <v>17</v>
      </c>
      <c r="BI6" s="126">
        <v>1</v>
      </c>
      <c r="BJ6" s="126">
        <v>1</v>
      </c>
      <c r="BK6" s="228">
        <v>1634</v>
      </c>
    </row>
    <row r="7" spans="2:63" ht="16.5">
      <c r="B7" s="4"/>
      <c r="C7" s="4"/>
      <c r="D7" s="39" t="s">
        <v>2</v>
      </c>
      <c r="E7" s="196">
        <f>建議書!D7</f>
        <v>3000</v>
      </c>
      <c r="F7" s="185"/>
      <c r="G7" s="186"/>
      <c r="H7" s="187"/>
      <c r="I7" s="447" t="s">
        <v>41</v>
      </c>
      <c r="J7" s="447"/>
      <c r="K7" s="197">
        <f>建議書!J7</f>
        <v>8</v>
      </c>
      <c r="L7" s="38"/>
      <c r="O7" s="95"/>
      <c r="P7" s="134">
        <f ca="1">YEAR(P5)-1911</f>
        <v>112</v>
      </c>
      <c r="Q7" s="135">
        <f>K6</f>
        <v>65</v>
      </c>
      <c r="R7" s="136">
        <f ca="1">IF(P8&gt;=Q8,P7-Q7,P7-Q7-1)</f>
        <v>46</v>
      </c>
      <c r="S7" s="137"/>
      <c r="V7" s="121">
        <v>3</v>
      </c>
      <c r="W7" s="122">
        <v>3</v>
      </c>
      <c r="Y7" s="123" t="s">
        <v>126</v>
      </c>
      <c r="Z7" s="124">
        <v>0.52</v>
      </c>
      <c r="AD7" s="125" t="str">
        <f t="shared" si="0"/>
        <v>11820</v>
      </c>
      <c r="AE7" s="126">
        <v>1</v>
      </c>
      <c r="AF7" s="126">
        <v>18</v>
      </c>
      <c r="AG7" s="126">
        <v>20</v>
      </c>
      <c r="AH7" s="127">
        <f t="shared" si="1"/>
        <v>93</v>
      </c>
      <c r="AI7" s="128">
        <v>968</v>
      </c>
      <c r="AK7" s="125" t="str">
        <f t="shared" si="2"/>
        <v>131</v>
      </c>
      <c r="AL7" s="126">
        <v>1</v>
      </c>
      <c r="AM7" s="126">
        <f t="shared" ref="AM7:AM70" si="6">AM6+1</f>
        <v>3</v>
      </c>
      <c r="AN7" s="126">
        <v>1</v>
      </c>
      <c r="AO7" s="126">
        <v>1</v>
      </c>
      <c r="AP7" s="128">
        <v>10</v>
      </c>
      <c r="AR7" s="125" t="str">
        <f t="shared" si="3"/>
        <v>1181</v>
      </c>
      <c r="AS7" s="126">
        <v>1</v>
      </c>
      <c r="AT7" s="126">
        <v>18</v>
      </c>
      <c r="AU7" s="126">
        <v>1</v>
      </c>
      <c r="AV7" s="126">
        <v>1</v>
      </c>
      <c r="AW7" s="128">
        <v>84</v>
      </c>
      <c r="AY7" s="125" t="str">
        <f t="shared" si="4"/>
        <v>1181</v>
      </c>
      <c r="AZ7" s="126">
        <v>1</v>
      </c>
      <c r="BA7" s="126">
        <v>18</v>
      </c>
      <c r="BB7" s="126">
        <v>1</v>
      </c>
      <c r="BC7" s="126">
        <v>1</v>
      </c>
      <c r="BD7" s="128">
        <v>109</v>
      </c>
      <c r="BF7" s="125" t="str">
        <f t="shared" si="5"/>
        <v>1181</v>
      </c>
      <c r="BG7" s="227">
        <v>1</v>
      </c>
      <c r="BH7" s="227">
        <v>18</v>
      </c>
      <c r="BI7" s="126">
        <v>1</v>
      </c>
      <c r="BJ7" s="126">
        <v>1</v>
      </c>
      <c r="BK7" s="228">
        <v>1634</v>
      </c>
    </row>
    <row r="8" spans="2:63" ht="16.5">
      <c r="B8" s="4"/>
      <c r="C8" s="4"/>
      <c r="D8" s="39" t="s">
        <v>3</v>
      </c>
      <c r="E8" s="195" t="str">
        <f>建議書!D8</f>
        <v>年繳</v>
      </c>
      <c r="F8" s="207"/>
      <c r="G8" s="186"/>
      <c r="H8" s="187"/>
      <c r="I8" s="447" t="s">
        <v>42</v>
      </c>
      <c r="J8" s="447"/>
      <c r="K8" s="197">
        <f>建議書!J8</f>
        <v>16</v>
      </c>
      <c r="L8" s="38"/>
      <c r="O8" s="95"/>
      <c r="P8" s="134">
        <f ca="1">MONTH(P5)</f>
        <v>7</v>
      </c>
      <c r="Q8" s="135">
        <f>K7</f>
        <v>8</v>
      </c>
      <c r="R8" s="136">
        <f ca="1">IF(P8&gt;=Q8,IF(P9&gt;=Q9,P8-Q8,P8-Q8-1),IF(P9&gt;=Q9,P8+12-Q8,P8+12-1-Q8))</f>
        <v>11</v>
      </c>
      <c r="S8" s="138">
        <f ca="1">IF(R8&gt;6,1,IF(R8=6,IF(R9&gt;0,1,0),0))</f>
        <v>1</v>
      </c>
      <c r="V8" s="121">
        <v>4</v>
      </c>
      <c r="W8" s="122">
        <v>4</v>
      </c>
      <c r="Y8" s="139" t="s">
        <v>127</v>
      </c>
      <c r="Z8" s="140">
        <v>1</v>
      </c>
      <c r="AD8" s="125" t="str">
        <f t="shared" si="0"/>
        <v>11920</v>
      </c>
      <c r="AE8" s="126">
        <v>1</v>
      </c>
      <c r="AF8" s="126">
        <v>19</v>
      </c>
      <c r="AG8" s="126">
        <v>20</v>
      </c>
      <c r="AH8" s="127">
        <f t="shared" si="1"/>
        <v>92</v>
      </c>
      <c r="AI8" s="128">
        <v>976</v>
      </c>
      <c r="AK8" s="125" t="str">
        <f t="shared" si="2"/>
        <v>141</v>
      </c>
      <c r="AL8" s="126">
        <v>1</v>
      </c>
      <c r="AM8" s="126">
        <f t="shared" si="6"/>
        <v>4</v>
      </c>
      <c r="AN8" s="126">
        <v>1</v>
      </c>
      <c r="AO8" s="126">
        <v>1</v>
      </c>
      <c r="AP8" s="128">
        <v>10</v>
      </c>
      <c r="AR8" s="125" t="str">
        <f t="shared" si="3"/>
        <v>1191</v>
      </c>
      <c r="AS8" s="126">
        <v>1</v>
      </c>
      <c r="AT8" s="126">
        <v>19</v>
      </c>
      <c r="AU8" s="126">
        <v>1</v>
      </c>
      <c r="AV8" s="126">
        <v>1</v>
      </c>
      <c r="AW8" s="128">
        <v>84</v>
      </c>
      <c r="AY8" s="125" t="str">
        <f t="shared" si="4"/>
        <v>1191</v>
      </c>
      <c r="AZ8" s="126">
        <v>1</v>
      </c>
      <c r="BA8" s="126">
        <v>19</v>
      </c>
      <c r="BB8" s="126">
        <v>1</v>
      </c>
      <c r="BC8" s="126">
        <v>1</v>
      </c>
      <c r="BD8" s="128">
        <v>109</v>
      </c>
      <c r="BF8" s="125" t="str">
        <f t="shared" si="5"/>
        <v>1191</v>
      </c>
      <c r="BG8" s="227">
        <v>1</v>
      </c>
      <c r="BH8" s="227">
        <v>19</v>
      </c>
      <c r="BI8" s="126">
        <v>1</v>
      </c>
      <c r="BJ8" s="126">
        <v>1</v>
      </c>
      <c r="BK8" s="228">
        <v>1634</v>
      </c>
    </row>
    <row r="9" spans="2:63">
      <c r="B9" s="4"/>
      <c r="C9" s="4"/>
      <c r="D9" s="39" t="s">
        <v>4</v>
      </c>
      <c r="E9" s="202">
        <v>20</v>
      </c>
      <c r="F9" s="16"/>
      <c r="G9" s="40"/>
      <c r="H9" s="40"/>
      <c r="I9" s="448" t="s">
        <v>43</v>
      </c>
      <c r="J9" s="448"/>
      <c r="K9" s="199">
        <f ca="1">S9</f>
        <v>47</v>
      </c>
      <c r="L9" s="38"/>
      <c r="O9" s="95"/>
      <c r="P9" s="141">
        <f ca="1">DAY(P5)</f>
        <v>25</v>
      </c>
      <c r="Q9" s="142">
        <f>K8</f>
        <v>16</v>
      </c>
      <c r="R9" s="143">
        <f ca="1">IF(P9&gt;=Q9,P9-Q9,P9+30-Q9)</f>
        <v>9</v>
      </c>
      <c r="S9" s="144">
        <f ca="1">R7+S8</f>
        <v>47</v>
      </c>
      <c r="T9" s="93" t="s">
        <v>128</v>
      </c>
      <c r="V9" s="121">
        <v>5</v>
      </c>
      <c r="W9" s="122">
        <v>5</v>
      </c>
      <c r="Y9" s="145"/>
      <c r="Z9" s="146"/>
      <c r="AD9" s="125" t="str">
        <f t="shared" si="0"/>
        <v>12020</v>
      </c>
      <c r="AE9" s="126">
        <v>1</v>
      </c>
      <c r="AF9" s="126">
        <v>20</v>
      </c>
      <c r="AG9" s="126">
        <v>20</v>
      </c>
      <c r="AH9" s="127">
        <f t="shared" si="1"/>
        <v>91</v>
      </c>
      <c r="AI9" s="128">
        <v>985</v>
      </c>
      <c r="AK9" s="125" t="str">
        <f t="shared" si="2"/>
        <v>151</v>
      </c>
      <c r="AL9" s="126">
        <v>1</v>
      </c>
      <c r="AM9" s="126">
        <f t="shared" si="6"/>
        <v>5</v>
      </c>
      <c r="AN9" s="126">
        <v>1</v>
      </c>
      <c r="AO9" s="126">
        <v>1</v>
      </c>
      <c r="AP9" s="128">
        <v>5</v>
      </c>
      <c r="AR9" s="125" t="str">
        <f t="shared" si="3"/>
        <v>1201</v>
      </c>
      <c r="AS9" s="126">
        <v>1</v>
      </c>
      <c r="AT9" s="126">
        <v>20</v>
      </c>
      <c r="AU9" s="126">
        <v>1</v>
      </c>
      <c r="AV9" s="126">
        <v>1</v>
      </c>
      <c r="AW9" s="128">
        <v>121</v>
      </c>
      <c r="AY9" s="125" t="str">
        <f t="shared" si="4"/>
        <v>1201</v>
      </c>
      <c r="AZ9" s="126">
        <v>1</v>
      </c>
      <c r="BA9" s="126">
        <v>20</v>
      </c>
      <c r="BB9" s="126">
        <v>1</v>
      </c>
      <c r="BC9" s="126">
        <v>1</v>
      </c>
      <c r="BD9" s="128">
        <v>142</v>
      </c>
      <c r="BF9" s="125" t="str">
        <f t="shared" si="5"/>
        <v>1201</v>
      </c>
      <c r="BG9" s="227">
        <v>1</v>
      </c>
      <c r="BH9" s="227">
        <v>20</v>
      </c>
      <c r="BI9" s="126">
        <v>1</v>
      </c>
      <c r="BJ9" s="126">
        <v>1</v>
      </c>
      <c r="BK9" s="228">
        <v>1634</v>
      </c>
    </row>
    <row r="10" spans="2:63" ht="16.5">
      <c r="B10" s="4"/>
      <c r="C10" s="4"/>
      <c r="D10" s="39" t="s">
        <v>5</v>
      </c>
      <c r="E10" s="449" t="s">
        <v>29</v>
      </c>
      <c r="F10" s="449"/>
      <c r="G10" s="449"/>
      <c r="H10" s="41"/>
      <c r="I10" s="42"/>
      <c r="J10" s="17"/>
      <c r="K10" s="17" t="str">
        <f ca="1">IF(K9&lt;0,"請檢視輸入日期資料",IF(OR(K9&gt;60,K9&lt;16),"最低年齡16，最高年齡: 60",""))</f>
        <v/>
      </c>
      <c r="L10" s="38"/>
      <c r="O10" s="95"/>
      <c r="V10" s="121">
        <v>6</v>
      </c>
      <c r="W10" s="122">
        <v>6</v>
      </c>
      <c r="AD10" s="125" t="str">
        <f t="shared" si="0"/>
        <v>12120</v>
      </c>
      <c r="AE10" s="126">
        <v>1</v>
      </c>
      <c r="AF10" s="126">
        <v>21</v>
      </c>
      <c r="AG10" s="126">
        <v>20</v>
      </c>
      <c r="AH10" s="127">
        <f t="shared" si="1"/>
        <v>90</v>
      </c>
      <c r="AI10" s="128">
        <v>994</v>
      </c>
      <c r="AK10" s="125" t="str">
        <f t="shared" si="2"/>
        <v>161</v>
      </c>
      <c r="AL10" s="126">
        <v>1</v>
      </c>
      <c r="AM10" s="126">
        <f t="shared" si="6"/>
        <v>6</v>
      </c>
      <c r="AN10" s="126">
        <v>1</v>
      </c>
      <c r="AO10" s="126">
        <v>1</v>
      </c>
      <c r="AP10" s="128">
        <v>5</v>
      </c>
      <c r="AR10" s="125" t="str">
        <f t="shared" si="3"/>
        <v>1211</v>
      </c>
      <c r="AS10" s="126">
        <v>1</v>
      </c>
      <c r="AT10" s="126">
        <v>21</v>
      </c>
      <c r="AU10" s="126">
        <v>1</v>
      </c>
      <c r="AV10" s="126">
        <v>1</v>
      </c>
      <c r="AW10" s="128">
        <v>121</v>
      </c>
      <c r="AY10" s="125" t="str">
        <f t="shared" si="4"/>
        <v>1211</v>
      </c>
      <c r="AZ10" s="126">
        <v>1</v>
      </c>
      <c r="BA10" s="126">
        <v>21</v>
      </c>
      <c r="BB10" s="126">
        <v>1</v>
      </c>
      <c r="BC10" s="126">
        <v>1</v>
      </c>
      <c r="BD10" s="128">
        <v>142</v>
      </c>
      <c r="BF10" s="125" t="str">
        <f t="shared" si="5"/>
        <v>1211</v>
      </c>
      <c r="BG10" s="227">
        <v>1</v>
      </c>
      <c r="BH10" s="227">
        <v>21</v>
      </c>
      <c r="BI10" s="126">
        <v>1</v>
      </c>
      <c r="BJ10" s="126">
        <v>1</v>
      </c>
      <c r="BK10" s="228">
        <v>2288</v>
      </c>
    </row>
    <row r="11" spans="2:63" ht="17.25" thickBot="1">
      <c r="B11" s="4"/>
      <c r="C11" s="4"/>
      <c r="D11" s="43"/>
      <c r="E11" s="449"/>
      <c r="F11" s="449"/>
      <c r="G11" s="449"/>
      <c r="H11" s="44"/>
      <c r="I11" s="343" t="s">
        <v>44</v>
      </c>
      <c r="J11" s="344"/>
      <c r="K11" s="200">
        <f ca="1">IF(OR($E$6="",$E$7="",$E$8="",$E$9="",$K$6="",$K$7="",$K$8=""),"請檢查輸入資料",ROUND($R$12*$Z$4*$E$7/$AI$3,0))</f>
        <v>50880</v>
      </c>
      <c r="L11" s="38"/>
      <c r="O11" s="95"/>
      <c r="P11" s="147"/>
      <c r="Q11" s="112" t="s">
        <v>129</v>
      </c>
      <c r="R11" s="148" t="s">
        <v>130</v>
      </c>
      <c r="V11" s="121">
        <v>7</v>
      </c>
      <c r="W11" s="122">
        <v>7</v>
      </c>
      <c r="AD11" s="125" t="str">
        <f t="shared" si="0"/>
        <v>12220</v>
      </c>
      <c r="AE11" s="126">
        <v>1</v>
      </c>
      <c r="AF11" s="126">
        <v>22</v>
      </c>
      <c r="AG11" s="126">
        <v>20</v>
      </c>
      <c r="AH11" s="127">
        <f t="shared" si="1"/>
        <v>89</v>
      </c>
      <c r="AI11" s="128">
        <v>1003</v>
      </c>
      <c r="AK11" s="125" t="str">
        <f t="shared" si="2"/>
        <v>171</v>
      </c>
      <c r="AL11" s="126">
        <v>1</v>
      </c>
      <c r="AM11" s="126">
        <f t="shared" si="6"/>
        <v>7</v>
      </c>
      <c r="AN11" s="126">
        <v>1</v>
      </c>
      <c r="AO11" s="126">
        <v>1</v>
      </c>
      <c r="AP11" s="128">
        <v>5</v>
      </c>
      <c r="AR11" s="125" t="str">
        <f t="shared" si="3"/>
        <v>1221</v>
      </c>
      <c r="AS11" s="126">
        <v>1</v>
      </c>
      <c r="AT11" s="126">
        <v>22</v>
      </c>
      <c r="AU11" s="126">
        <v>1</v>
      </c>
      <c r="AV11" s="126">
        <v>1</v>
      </c>
      <c r="AW11" s="128">
        <v>121</v>
      </c>
      <c r="AY11" s="125" t="str">
        <f t="shared" si="4"/>
        <v>1221</v>
      </c>
      <c r="AZ11" s="126">
        <v>1</v>
      </c>
      <c r="BA11" s="126">
        <v>22</v>
      </c>
      <c r="BB11" s="126">
        <v>1</v>
      </c>
      <c r="BC11" s="126">
        <v>1</v>
      </c>
      <c r="BD11" s="128">
        <v>142</v>
      </c>
      <c r="BF11" s="125" t="str">
        <f t="shared" si="5"/>
        <v>1221</v>
      </c>
      <c r="BG11" s="227">
        <v>1</v>
      </c>
      <c r="BH11" s="227">
        <v>22</v>
      </c>
      <c r="BI11" s="126">
        <v>1</v>
      </c>
      <c r="BJ11" s="126">
        <v>1</v>
      </c>
      <c r="BK11" s="228">
        <v>2288</v>
      </c>
    </row>
    <row r="12" spans="2:63" ht="18" thickTop="1" thickBot="1">
      <c r="B12" s="4"/>
      <c r="C12" s="4"/>
      <c r="D12" s="45"/>
      <c r="E12" s="46"/>
      <c r="F12" s="46"/>
      <c r="G12" s="46"/>
      <c r="H12" s="47"/>
      <c r="I12" s="48"/>
      <c r="J12" s="48"/>
      <c r="K12" s="188"/>
      <c r="L12" s="49"/>
      <c r="O12" s="95"/>
      <c r="P12" s="150" t="s">
        <v>131</v>
      </c>
      <c r="Q12" s="151" t="str">
        <f ca="1">IF($E$6="男性",1,2)&amp;$K$9&amp;$E$9</f>
        <v>14720</v>
      </c>
      <c r="R12" s="152">
        <f ca="1">VLOOKUP($Q$12,$AD$5:$AI$94,6,FALSE)</f>
        <v>1696</v>
      </c>
      <c r="V12" s="121">
        <v>8</v>
      </c>
      <c r="W12" s="122">
        <v>8</v>
      </c>
      <c r="AD12" s="125" t="str">
        <f t="shared" si="0"/>
        <v>12320</v>
      </c>
      <c r="AE12" s="126">
        <v>1</v>
      </c>
      <c r="AF12" s="126">
        <v>23</v>
      </c>
      <c r="AG12" s="126">
        <v>20</v>
      </c>
      <c r="AH12" s="127">
        <f t="shared" si="1"/>
        <v>88</v>
      </c>
      <c r="AI12" s="128">
        <v>1012</v>
      </c>
      <c r="AK12" s="125" t="str">
        <f t="shared" si="2"/>
        <v>181</v>
      </c>
      <c r="AL12" s="126">
        <v>1</v>
      </c>
      <c r="AM12" s="126">
        <f t="shared" si="6"/>
        <v>8</v>
      </c>
      <c r="AN12" s="126">
        <v>1</v>
      </c>
      <c r="AO12" s="126">
        <v>1</v>
      </c>
      <c r="AP12" s="128">
        <v>5</v>
      </c>
      <c r="AR12" s="125" t="str">
        <f t="shared" si="3"/>
        <v>1231</v>
      </c>
      <c r="AS12" s="126">
        <v>1</v>
      </c>
      <c r="AT12" s="126">
        <v>23</v>
      </c>
      <c r="AU12" s="126">
        <v>1</v>
      </c>
      <c r="AV12" s="126">
        <v>1</v>
      </c>
      <c r="AW12" s="128">
        <v>121</v>
      </c>
      <c r="AY12" s="125" t="str">
        <f t="shared" si="4"/>
        <v>1231</v>
      </c>
      <c r="AZ12" s="126">
        <v>1</v>
      </c>
      <c r="BA12" s="126">
        <v>23</v>
      </c>
      <c r="BB12" s="126">
        <v>1</v>
      </c>
      <c r="BC12" s="126">
        <v>1</v>
      </c>
      <c r="BD12" s="128">
        <v>142</v>
      </c>
      <c r="BF12" s="125" t="str">
        <f t="shared" si="5"/>
        <v>1231</v>
      </c>
      <c r="BG12" s="227">
        <v>1</v>
      </c>
      <c r="BH12" s="227">
        <v>23</v>
      </c>
      <c r="BI12" s="126">
        <v>1</v>
      </c>
      <c r="BJ12" s="126">
        <v>1</v>
      </c>
      <c r="BK12" s="228">
        <v>2288</v>
      </c>
    </row>
    <row r="13" spans="2:63" ht="17.25" thickTop="1">
      <c r="B13" s="4"/>
      <c r="C13" s="4"/>
      <c r="D13" s="189" t="s">
        <v>61</v>
      </c>
      <c r="E13" s="50"/>
      <c r="F13" s="50"/>
      <c r="G13" s="50"/>
      <c r="H13" s="51"/>
      <c r="I13" s="51"/>
      <c r="J13" s="51"/>
      <c r="K13" s="190"/>
      <c r="L13" s="52"/>
      <c r="O13" s="95"/>
      <c r="P13" s="153" t="s">
        <v>132</v>
      </c>
      <c r="Q13" s="122"/>
      <c r="R13" s="154"/>
      <c r="V13" s="121">
        <v>9</v>
      </c>
      <c r="W13" s="122">
        <v>9</v>
      </c>
      <c r="AD13" s="125" t="str">
        <f t="shared" si="0"/>
        <v>12420</v>
      </c>
      <c r="AE13" s="126">
        <v>1</v>
      </c>
      <c r="AF13" s="126">
        <v>24</v>
      </c>
      <c r="AG13" s="126">
        <v>20</v>
      </c>
      <c r="AH13" s="127">
        <f t="shared" si="1"/>
        <v>87</v>
      </c>
      <c r="AI13" s="128">
        <v>1021</v>
      </c>
      <c r="AK13" s="125" t="str">
        <f t="shared" si="2"/>
        <v>191</v>
      </c>
      <c r="AL13" s="126">
        <v>1</v>
      </c>
      <c r="AM13" s="126">
        <f t="shared" si="6"/>
        <v>9</v>
      </c>
      <c r="AN13" s="126">
        <v>1</v>
      </c>
      <c r="AO13" s="126">
        <v>1</v>
      </c>
      <c r="AP13" s="128">
        <v>5</v>
      </c>
      <c r="AR13" s="125" t="str">
        <f t="shared" si="3"/>
        <v>1241</v>
      </c>
      <c r="AS13" s="126">
        <v>1</v>
      </c>
      <c r="AT13" s="126">
        <v>24</v>
      </c>
      <c r="AU13" s="126">
        <v>1</v>
      </c>
      <c r="AV13" s="126">
        <v>1</v>
      </c>
      <c r="AW13" s="128">
        <v>121</v>
      </c>
      <c r="AY13" s="125" t="str">
        <f t="shared" si="4"/>
        <v>1241</v>
      </c>
      <c r="AZ13" s="126">
        <v>1</v>
      </c>
      <c r="BA13" s="126">
        <v>24</v>
      </c>
      <c r="BB13" s="126">
        <v>1</v>
      </c>
      <c r="BC13" s="126">
        <v>1</v>
      </c>
      <c r="BD13" s="128">
        <v>142</v>
      </c>
      <c r="BF13" s="125" t="str">
        <f t="shared" si="5"/>
        <v>1241</v>
      </c>
      <c r="BG13" s="227">
        <v>1</v>
      </c>
      <c r="BH13" s="227">
        <v>24</v>
      </c>
      <c r="BI13" s="126">
        <v>1</v>
      </c>
      <c r="BJ13" s="126">
        <v>1</v>
      </c>
      <c r="BK13" s="228">
        <v>2288</v>
      </c>
    </row>
    <row r="14" spans="2:63" ht="16.5">
      <c r="B14" s="4"/>
      <c r="C14" s="4"/>
      <c r="D14" s="191" t="s">
        <v>62</v>
      </c>
      <c r="E14" s="192" t="s">
        <v>63</v>
      </c>
      <c r="F14" s="5"/>
      <c r="G14" s="5"/>
      <c r="H14" s="37"/>
      <c r="I14" s="37"/>
      <c r="J14" s="58"/>
      <c r="K14" s="193"/>
      <c r="L14" s="38"/>
      <c r="O14" s="95"/>
      <c r="P14" s="155" t="s">
        <v>133</v>
      </c>
      <c r="Q14" s="122" t="str">
        <f ca="1">IF($E$6="男性",1,2)&amp;$K$9&amp;"1"</f>
        <v>1471</v>
      </c>
      <c r="R14" s="156">
        <f ca="1">VLOOKUP($Q$14,$AK$5:$AP$164,6,FALSE)</f>
        <v>163</v>
      </c>
      <c r="V14" s="121">
        <v>10</v>
      </c>
      <c r="W14" s="122">
        <v>10</v>
      </c>
      <c r="AD14" s="125" t="str">
        <f t="shared" si="0"/>
        <v>12520</v>
      </c>
      <c r="AE14" s="126">
        <v>1</v>
      </c>
      <c r="AF14" s="126">
        <v>25</v>
      </c>
      <c r="AG14" s="126">
        <v>20</v>
      </c>
      <c r="AH14" s="127">
        <f t="shared" si="1"/>
        <v>86</v>
      </c>
      <c r="AI14" s="128">
        <v>1030</v>
      </c>
      <c r="AK14" s="125" t="str">
        <f t="shared" si="2"/>
        <v>1101</v>
      </c>
      <c r="AL14" s="126">
        <v>1</v>
      </c>
      <c r="AM14" s="126">
        <f t="shared" si="6"/>
        <v>10</v>
      </c>
      <c r="AN14" s="126">
        <v>1</v>
      </c>
      <c r="AO14" s="126">
        <v>1</v>
      </c>
      <c r="AP14" s="128">
        <v>5</v>
      </c>
      <c r="AR14" s="125" t="str">
        <f t="shared" si="3"/>
        <v>1251</v>
      </c>
      <c r="AS14" s="126">
        <v>1</v>
      </c>
      <c r="AT14" s="126">
        <v>25</v>
      </c>
      <c r="AU14" s="126">
        <v>1</v>
      </c>
      <c r="AV14" s="126">
        <v>1</v>
      </c>
      <c r="AW14" s="128">
        <v>130</v>
      </c>
      <c r="AY14" s="125" t="str">
        <f t="shared" si="4"/>
        <v>1251</v>
      </c>
      <c r="AZ14" s="126">
        <v>1</v>
      </c>
      <c r="BA14" s="126">
        <v>25</v>
      </c>
      <c r="BB14" s="126">
        <v>1</v>
      </c>
      <c r="BC14" s="126">
        <v>1</v>
      </c>
      <c r="BD14" s="128">
        <v>142</v>
      </c>
      <c r="BF14" s="125" t="str">
        <f t="shared" si="5"/>
        <v>1251</v>
      </c>
      <c r="BG14" s="227">
        <v>1</v>
      </c>
      <c r="BH14" s="227">
        <v>25</v>
      </c>
      <c r="BI14" s="126">
        <v>1</v>
      </c>
      <c r="BJ14" s="126">
        <v>1</v>
      </c>
      <c r="BK14" s="228">
        <v>2288</v>
      </c>
    </row>
    <row r="15" spans="2:63" ht="16.5">
      <c r="B15" s="4"/>
      <c r="C15" s="4"/>
      <c r="D15" s="61" t="s">
        <v>58</v>
      </c>
      <c r="E15" s="198">
        <f>建議書!D15</f>
        <v>0</v>
      </c>
      <c r="F15" s="55" t="s">
        <v>64</v>
      </c>
      <c r="G15" s="37"/>
      <c r="H15" s="37"/>
      <c r="I15" s="343" t="s">
        <v>44</v>
      </c>
      <c r="J15" s="344"/>
      <c r="K15" s="149">
        <f>IF(OR($E$6="",$E$15="",$E$8="",$E$9="",$K$6="",$K$7="",$K$8=""),"請檢查輸入資料",IF(E15=0,0,ROUND($R$14*$Z$4*$E$15/$AP$3,0)))</f>
        <v>0</v>
      </c>
      <c r="L15" s="194"/>
      <c r="O15" s="95"/>
      <c r="P15" s="155" t="s">
        <v>134</v>
      </c>
      <c r="Q15" s="122" t="str">
        <f ca="1">IF($E$6="男性",1,2)&amp;$K$9&amp;"1"</f>
        <v>1471</v>
      </c>
      <c r="R15" s="156">
        <f ca="1">VLOOKUP($Q$15,$AR$5:$AW$134,6,FALSE)</f>
        <v>385</v>
      </c>
      <c r="V15" s="121">
        <v>11</v>
      </c>
      <c r="W15" s="122">
        <v>11</v>
      </c>
      <c r="AD15" s="125" t="str">
        <f t="shared" si="0"/>
        <v>12620</v>
      </c>
      <c r="AE15" s="126">
        <v>1</v>
      </c>
      <c r="AF15" s="126">
        <v>26</v>
      </c>
      <c r="AG15" s="126">
        <v>20</v>
      </c>
      <c r="AH15" s="127">
        <f t="shared" si="1"/>
        <v>85</v>
      </c>
      <c r="AI15" s="128">
        <v>1042</v>
      </c>
      <c r="AK15" s="125" t="str">
        <f t="shared" si="2"/>
        <v>1111</v>
      </c>
      <c r="AL15" s="126">
        <v>1</v>
      </c>
      <c r="AM15" s="126">
        <f t="shared" si="6"/>
        <v>11</v>
      </c>
      <c r="AN15" s="126">
        <v>1</v>
      </c>
      <c r="AO15" s="126">
        <v>1</v>
      </c>
      <c r="AP15" s="128">
        <v>5</v>
      </c>
      <c r="AR15" s="125" t="str">
        <f t="shared" si="3"/>
        <v>1261</v>
      </c>
      <c r="AS15" s="126">
        <v>1</v>
      </c>
      <c r="AT15" s="126">
        <v>26</v>
      </c>
      <c r="AU15" s="126">
        <v>1</v>
      </c>
      <c r="AV15" s="126">
        <v>1</v>
      </c>
      <c r="AW15" s="128">
        <v>130</v>
      </c>
      <c r="AY15" s="125" t="str">
        <f t="shared" si="4"/>
        <v>1261</v>
      </c>
      <c r="AZ15" s="126">
        <v>1</v>
      </c>
      <c r="BA15" s="126">
        <v>26</v>
      </c>
      <c r="BB15" s="126">
        <v>1</v>
      </c>
      <c r="BC15" s="126">
        <v>1</v>
      </c>
      <c r="BD15" s="128">
        <v>142</v>
      </c>
      <c r="BF15" s="125" t="str">
        <f t="shared" si="5"/>
        <v>1261</v>
      </c>
      <c r="BG15" s="227">
        <v>1</v>
      </c>
      <c r="BH15" s="227">
        <v>26</v>
      </c>
      <c r="BI15" s="126">
        <v>1</v>
      </c>
      <c r="BJ15" s="126">
        <v>1</v>
      </c>
      <c r="BK15" s="228">
        <v>3349</v>
      </c>
    </row>
    <row r="16" spans="2:63" ht="16.5">
      <c r="B16" s="4"/>
      <c r="C16" s="4"/>
      <c r="D16" s="61" t="s">
        <v>59</v>
      </c>
      <c r="E16" s="198">
        <f>建議書!D16</f>
        <v>0</v>
      </c>
      <c r="F16" s="55" t="s">
        <v>60</v>
      </c>
      <c r="G16" s="5"/>
      <c r="H16" s="37"/>
      <c r="I16" s="343" t="s">
        <v>44</v>
      </c>
      <c r="J16" s="344"/>
      <c r="K16" s="149">
        <f>IF(OR($E$6="",$E$16="",$E$8="",$E$9="",$K$6="",$K$7="",$K$8=""),"請檢查輸入資料",IF(E16=0,0,ROUND($R$15*$Z$4*$E$16/$AW$3,0)))</f>
        <v>0</v>
      </c>
      <c r="L16" s="194"/>
      <c r="O16" s="95"/>
      <c r="P16" s="157" t="s">
        <v>135</v>
      </c>
      <c r="Q16" s="158" t="str">
        <f ca="1">IF($E$6="男性",1,2)&amp;$K$9&amp;"1"</f>
        <v>1471</v>
      </c>
      <c r="R16" s="159">
        <f ca="1">VLOOKUP($Q$16,$AY$5:$BD$134,6,FALSE)</f>
        <v>208</v>
      </c>
      <c r="V16" s="133">
        <v>12</v>
      </c>
      <c r="W16" s="122">
        <v>12</v>
      </c>
      <c r="AD16" s="125" t="str">
        <f t="shared" si="0"/>
        <v>12720</v>
      </c>
      <c r="AE16" s="126">
        <v>1</v>
      </c>
      <c r="AF16" s="126">
        <v>27</v>
      </c>
      <c r="AG16" s="126">
        <v>20</v>
      </c>
      <c r="AH16" s="127">
        <f t="shared" si="1"/>
        <v>84</v>
      </c>
      <c r="AI16" s="128">
        <v>1054</v>
      </c>
      <c r="AK16" s="125" t="str">
        <f t="shared" si="2"/>
        <v>1121</v>
      </c>
      <c r="AL16" s="126">
        <v>1</v>
      </c>
      <c r="AM16" s="126">
        <f t="shared" si="6"/>
        <v>12</v>
      </c>
      <c r="AN16" s="126">
        <v>1</v>
      </c>
      <c r="AO16" s="126">
        <v>1</v>
      </c>
      <c r="AP16" s="128">
        <v>5</v>
      </c>
      <c r="AR16" s="125" t="str">
        <f t="shared" si="3"/>
        <v>1271</v>
      </c>
      <c r="AS16" s="126">
        <v>1</v>
      </c>
      <c r="AT16" s="126">
        <v>27</v>
      </c>
      <c r="AU16" s="126">
        <v>1</v>
      </c>
      <c r="AV16" s="126">
        <v>1</v>
      </c>
      <c r="AW16" s="128">
        <v>130</v>
      </c>
      <c r="AY16" s="125" t="str">
        <f t="shared" si="4"/>
        <v>1271</v>
      </c>
      <c r="AZ16" s="126">
        <v>1</v>
      </c>
      <c r="BA16" s="126">
        <v>27</v>
      </c>
      <c r="BB16" s="126">
        <v>1</v>
      </c>
      <c r="BC16" s="126">
        <v>1</v>
      </c>
      <c r="BD16" s="128">
        <v>142</v>
      </c>
      <c r="BF16" s="125" t="str">
        <f t="shared" si="5"/>
        <v>1271</v>
      </c>
      <c r="BG16" s="227">
        <v>1</v>
      </c>
      <c r="BH16" s="227">
        <v>27</v>
      </c>
      <c r="BI16" s="126">
        <v>1</v>
      </c>
      <c r="BJ16" s="126">
        <v>1</v>
      </c>
      <c r="BK16" s="228">
        <v>3349</v>
      </c>
    </row>
    <row r="17" spans="2:63" ht="16.5">
      <c r="B17" s="4"/>
      <c r="C17" s="4"/>
      <c r="D17" s="61" t="s">
        <v>65</v>
      </c>
      <c r="E17" s="198">
        <f>建議書!D17</f>
        <v>0</v>
      </c>
      <c r="F17" s="55" t="s">
        <v>60</v>
      </c>
      <c r="G17" s="5"/>
      <c r="H17" s="37"/>
      <c r="I17" s="343" t="s">
        <v>44</v>
      </c>
      <c r="J17" s="344"/>
      <c r="K17" s="149">
        <f>IF(OR($E$6="",$E$17="",$E$8="",$E$9="",$K$6="",$K$7="",$K$8=""),"請檢查輸入資料",IF(E17=0,0,ROUND($R$16*$Z$4*$E$17/$BD$3,0)))</f>
        <v>0</v>
      </c>
      <c r="L17" s="194"/>
      <c r="N17" s="160"/>
      <c r="O17" s="161"/>
      <c r="P17" s="157" t="s">
        <v>185</v>
      </c>
      <c r="Q17" s="158" t="str">
        <f ca="1">IF($E$6="男性",1,2)&amp;$K$9&amp;"1"</f>
        <v>1471</v>
      </c>
      <c r="R17" s="233">
        <f ca="1">VLOOKUP($Q$16,$BF$5:$BK$134,6,FALSE)</f>
        <v>27885</v>
      </c>
      <c r="W17" s="122">
        <v>13</v>
      </c>
      <c r="AA17" s="109"/>
      <c r="AB17" s="160"/>
      <c r="AC17" s="109"/>
      <c r="AD17" s="125" t="str">
        <f t="shared" si="0"/>
        <v>12820</v>
      </c>
      <c r="AE17" s="126">
        <v>1</v>
      </c>
      <c r="AF17" s="126">
        <v>28</v>
      </c>
      <c r="AG17" s="126">
        <v>20</v>
      </c>
      <c r="AH17" s="127">
        <f t="shared" si="1"/>
        <v>83</v>
      </c>
      <c r="AI17" s="128">
        <v>1066</v>
      </c>
      <c r="AK17" s="125" t="str">
        <f t="shared" si="2"/>
        <v>1131</v>
      </c>
      <c r="AL17" s="126">
        <v>1</v>
      </c>
      <c r="AM17" s="126">
        <f t="shared" si="6"/>
        <v>13</v>
      </c>
      <c r="AN17" s="126">
        <v>1</v>
      </c>
      <c r="AO17" s="126">
        <v>1</v>
      </c>
      <c r="AP17" s="128">
        <v>5</v>
      </c>
      <c r="AR17" s="125" t="str">
        <f t="shared" si="3"/>
        <v>1281</v>
      </c>
      <c r="AS17" s="126">
        <v>1</v>
      </c>
      <c r="AT17" s="126">
        <v>28</v>
      </c>
      <c r="AU17" s="126">
        <v>1</v>
      </c>
      <c r="AV17" s="126">
        <v>1</v>
      </c>
      <c r="AW17" s="128">
        <v>130</v>
      </c>
      <c r="AY17" s="125" t="str">
        <f t="shared" si="4"/>
        <v>1281</v>
      </c>
      <c r="AZ17" s="126">
        <v>1</v>
      </c>
      <c r="BA17" s="126">
        <v>28</v>
      </c>
      <c r="BB17" s="126">
        <v>1</v>
      </c>
      <c r="BC17" s="126">
        <v>1</v>
      </c>
      <c r="BD17" s="128">
        <v>142</v>
      </c>
      <c r="BF17" s="125" t="str">
        <f t="shared" si="5"/>
        <v>1281</v>
      </c>
      <c r="BG17" s="227">
        <v>1</v>
      </c>
      <c r="BH17" s="227">
        <v>28</v>
      </c>
      <c r="BI17" s="126">
        <v>1</v>
      </c>
      <c r="BJ17" s="126">
        <v>1</v>
      </c>
      <c r="BK17" s="228">
        <v>3349</v>
      </c>
    </row>
    <row r="18" spans="2:63" ht="17.25" thickBot="1">
      <c r="B18" s="4"/>
      <c r="C18" s="4"/>
      <c r="D18" s="63" t="s">
        <v>190</v>
      </c>
      <c r="E18" s="198">
        <f>建議書!D18</f>
        <v>0</v>
      </c>
      <c r="F18" s="56"/>
      <c r="G18" s="56"/>
      <c r="H18" s="57"/>
      <c r="I18" s="343" t="s">
        <v>44</v>
      </c>
      <c r="J18" s="344"/>
      <c r="K18" s="149">
        <f>IF(OR($E$6="",$E$18="",$E$8="",$E$9="",$K$6="",$K$7="",$K$8=""),"請檢查輸入資料",IF(E18=0,0,ROUND($R$17*$Z$4*$E$18/$BK$3,0)))</f>
        <v>0</v>
      </c>
      <c r="L18" s="64"/>
      <c r="N18" s="160"/>
      <c r="W18" s="122">
        <v>14</v>
      </c>
      <c r="AA18" s="109"/>
      <c r="AB18" s="160"/>
      <c r="AC18" s="109"/>
      <c r="AD18" s="125" t="str">
        <f t="shared" si="0"/>
        <v>12920</v>
      </c>
      <c r="AE18" s="126">
        <v>1</v>
      </c>
      <c r="AF18" s="126">
        <v>29</v>
      </c>
      <c r="AG18" s="126">
        <v>20</v>
      </c>
      <c r="AH18" s="127">
        <f t="shared" si="1"/>
        <v>82</v>
      </c>
      <c r="AI18" s="128">
        <v>1078</v>
      </c>
      <c r="AK18" s="125" t="str">
        <f t="shared" si="2"/>
        <v>1141</v>
      </c>
      <c r="AL18" s="126">
        <v>1</v>
      </c>
      <c r="AM18" s="126">
        <f t="shared" si="6"/>
        <v>14</v>
      </c>
      <c r="AN18" s="126">
        <v>1</v>
      </c>
      <c r="AO18" s="126">
        <v>1</v>
      </c>
      <c r="AP18" s="128">
        <v>5</v>
      </c>
      <c r="AR18" s="125" t="str">
        <f t="shared" si="3"/>
        <v>1291</v>
      </c>
      <c r="AS18" s="126">
        <v>1</v>
      </c>
      <c r="AT18" s="126">
        <v>29</v>
      </c>
      <c r="AU18" s="126">
        <v>1</v>
      </c>
      <c r="AV18" s="126">
        <v>1</v>
      </c>
      <c r="AW18" s="128">
        <v>130</v>
      </c>
      <c r="AY18" s="125" t="str">
        <f t="shared" si="4"/>
        <v>1291</v>
      </c>
      <c r="AZ18" s="126">
        <v>1</v>
      </c>
      <c r="BA18" s="126">
        <v>29</v>
      </c>
      <c r="BB18" s="126">
        <v>1</v>
      </c>
      <c r="BC18" s="126">
        <v>1</v>
      </c>
      <c r="BD18" s="128">
        <v>142</v>
      </c>
      <c r="BF18" s="125" t="str">
        <f t="shared" si="5"/>
        <v>1291</v>
      </c>
      <c r="BG18" s="227">
        <v>1</v>
      </c>
      <c r="BH18" s="227">
        <v>29</v>
      </c>
      <c r="BI18" s="126">
        <v>1</v>
      </c>
      <c r="BJ18" s="126">
        <v>1</v>
      </c>
      <c r="BK18" s="228">
        <v>3349</v>
      </c>
    </row>
    <row r="19" spans="2:63" ht="21.75" thickTop="1">
      <c r="B19" s="4"/>
      <c r="C19" s="4"/>
      <c r="D19" s="15"/>
      <c r="E19" s="79"/>
      <c r="F19" s="79"/>
      <c r="G19" s="79"/>
      <c r="H19" s="15"/>
      <c r="I19" s="345" t="s">
        <v>68</v>
      </c>
      <c r="J19" s="346"/>
      <c r="K19" s="201">
        <f ca="1">SUM(K11,K15:K18)</f>
        <v>50880</v>
      </c>
      <c r="W19" s="122">
        <v>15</v>
      </c>
      <c r="AD19" s="125" t="str">
        <f t="shared" si="0"/>
        <v>13020</v>
      </c>
      <c r="AE19" s="126">
        <v>1</v>
      </c>
      <c r="AF19" s="126">
        <v>30</v>
      </c>
      <c r="AG19" s="126">
        <v>20</v>
      </c>
      <c r="AH19" s="127">
        <f t="shared" si="1"/>
        <v>81</v>
      </c>
      <c r="AI19" s="128">
        <v>1090</v>
      </c>
      <c r="AK19" s="125" t="str">
        <f t="shared" si="2"/>
        <v>1151</v>
      </c>
      <c r="AL19" s="126">
        <v>1</v>
      </c>
      <c r="AM19" s="126">
        <f t="shared" si="6"/>
        <v>15</v>
      </c>
      <c r="AN19" s="126">
        <v>1</v>
      </c>
      <c r="AO19" s="126">
        <v>1</v>
      </c>
      <c r="AP19" s="128">
        <v>8</v>
      </c>
      <c r="AR19" s="125" t="str">
        <f t="shared" si="3"/>
        <v>1301</v>
      </c>
      <c r="AS19" s="126">
        <v>1</v>
      </c>
      <c r="AT19" s="126">
        <v>30</v>
      </c>
      <c r="AU19" s="126">
        <v>1</v>
      </c>
      <c r="AV19" s="126">
        <v>1</v>
      </c>
      <c r="AW19" s="128">
        <v>167</v>
      </c>
      <c r="AY19" s="125" t="str">
        <f t="shared" si="4"/>
        <v>1301</v>
      </c>
      <c r="AZ19" s="126">
        <v>1</v>
      </c>
      <c r="BA19" s="126">
        <v>30</v>
      </c>
      <c r="BB19" s="126">
        <v>1</v>
      </c>
      <c r="BC19" s="126">
        <v>1</v>
      </c>
      <c r="BD19" s="128">
        <v>142</v>
      </c>
      <c r="BF19" s="125" t="str">
        <f t="shared" si="5"/>
        <v>1301</v>
      </c>
      <c r="BG19" s="227">
        <v>1</v>
      </c>
      <c r="BH19" s="227">
        <v>30</v>
      </c>
      <c r="BI19" s="126">
        <v>1</v>
      </c>
      <c r="BJ19" s="126">
        <v>1</v>
      </c>
      <c r="BK19" s="228">
        <v>3349</v>
      </c>
    </row>
    <row r="20" spans="2:63" ht="18.75">
      <c r="B20" s="4"/>
      <c r="C20" s="4"/>
      <c r="E20" s="79"/>
      <c r="F20" s="79"/>
      <c r="G20" s="79"/>
      <c r="H20" s="15"/>
      <c r="I20" s="31"/>
      <c r="J20" s="31"/>
      <c r="K20" s="32"/>
      <c r="N20" s="160"/>
      <c r="W20" s="122">
        <v>16</v>
      </c>
      <c r="AA20" s="109"/>
      <c r="AB20" s="160"/>
      <c r="AC20" s="109"/>
      <c r="AD20" s="125" t="str">
        <f t="shared" si="0"/>
        <v>13120</v>
      </c>
      <c r="AE20" s="126">
        <v>1</v>
      </c>
      <c r="AF20" s="126">
        <v>31</v>
      </c>
      <c r="AG20" s="126">
        <v>20</v>
      </c>
      <c r="AH20" s="127">
        <f t="shared" si="1"/>
        <v>80</v>
      </c>
      <c r="AI20" s="128">
        <v>1108</v>
      </c>
      <c r="AK20" s="125" t="str">
        <f t="shared" si="2"/>
        <v>1161</v>
      </c>
      <c r="AL20" s="126">
        <v>1</v>
      </c>
      <c r="AM20" s="126">
        <f t="shared" si="6"/>
        <v>16</v>
      </c>
      <c r="AN20" s="126">
        <v>1</v>
      </c>
      <c r="AO20" s="126">
        <v>1</v>
      </c>
      <c r="AP20" s="128">
        <v>8</v>
      </c>
      <c r="AR20" s="125" t="str">
        <f t="shared" si="3"/>
        <v>1311</v>
      </c>
      <c r="AS20" s="126">
        <v>1</v>
      </c>
      <c r="AT20" s="126">
        <v>31</v>
      </c>
      <c r="AU20" s="126">
        <v>1</v>
      </c>
      <c r="AV20" s="126">
        <v>1</v>
      </c>
      <c r="AW20" s="128">
        <v>167</v>
      </c>
      <c r="AY20" s="125" t="str">
        <f t="shared" si="4"/>
        <v>1311</v>
      </c>
      <c r="AZ20" s="126">
        <v>1</v>
      </c>
      <c r="BA20" s="126">
        <v>31</v>
      </c>
      <c r="BB20" s="126">
        <v>1</v>
      </c>
      <c r="BC20" s="126">
        <v>1</v>
      </c>
      <c r="BD20" s="128">
        <v>142</v>
      </c>
      <c r="BF20" s="125" t="str">
        <f t="shared" si="5"/>
        <v>1311</v>
      </c>
      <c r="BG20" s="227">
        <v>1</v>
      </c>
      <c r="BH20" s="227">
        <v>31</v>
      </c>
      <c r="BI20" s="126">
        <v>1</v>
      </c>
      <c r="BJ20" s="126">
        <v>1</v>
      </c>
      <c r="BK20" s="228">
        <v>6882</v>
      </c>
    </row>
    <row r="21" spans="2:63" ht="20.25">
      <c r="B21" s="338" t="s">
        <v>69</v>
      </c>
      <c r="C21" s="407"/>
      <c r="D21" s="407"/>
      <c r="E21" s="407"/>
      <c r="F21" s="407"/>
      <c r="G21" s="407"/>
      <c r="H21" s="407"/>
      <c r="I21" s="407"/>
      <c r="J21" s="407"/>
      <c r="K21" s="407"/>
      <c r="L21" s="407"/>
      <c r="N21" s="160"/>
      <c r="W21" s="122">
        <v>17</v>
      </c>
      <c r="AA21" s="109"/>
      <c r="AB21" s="160"/>
      <c r="AC21" s="109"/>
      <c r="AD21" s="125" t="str">
        <f t="shared" si="0"/>
        <v>13220</v>
      </c>
      <c r="AE21" s="126">
        <v>1</v>
      </c>
      <c r="AF21" s="126">
        <v>32</v>
      </c>
      <c r="AG21" s="126">
        <v>20</v>
      </c>
      <c r="AH21" s="127">
        <f t="shared" si="1"/>
        <v>79</v>
      </c>
      <c r="AI21" s="128">
        <v>1126</v>
      </c>
      <c r="AK21" s="125" t="str">
        <f t="shared" si="2"/>
        <v>1171</v>
      </c>
      <c r="AL21" s="126">
        <v>1</v>
      </c>
      <c r="AM21" s="126">
        <f t="shared" si="6"/>
        <v>17</v>
      </c>
      <c r="AN21" s="126">
        <v>1</v>
      </c>
      <c r="AO21" s="126">
        <v>1</v>
      </c>
      <c r="AP21" s="128">
        <v>8</v>
      </c>
      <c r="AR21" s="125" t="str">
        <f t="shared" si="3"/>
        <v>1321</v>
      </c>
      <c r="AS21" s="126">
        <v>1</v>
      </c>
      <c r="AT21" s="126">
        <v>32</v>
      </c>
      <c r="AU21" s="126">
        <v>1</v>
      </c>
      <c r="AV21" s="126">
        <v>1</v>
      </c>
      <c r="AW21" s="128">
        <v>167</v>
      </c>
      <c r="AY21" s="125" t="str">
        <f t="shared" si="4"/>
        <v>1321</v>
      </c>
      <c r="AZ21" s="126">
        <v>1</v>
      </c>
      <c r="BA21" s="126">
        <v>32</v>
      </c>
      <c r="BB21" s="126">
        <v>1</v>
      </c>
      <c r="BC21" s="126">
        <v>1</v>
      </c>
      <c r="BD21" s="128">
        <v>142</v>
      </c>
      <c r="BF21" s="125" t="str">
        <f t="shared" si="5"/>
        <v>1321</v>
      </c>
      <c r="BG21" s="227">
        <v>1</v>
      </c>
      <c r="BH21" s="227">
        <v>32</v>
      </c>
      <c r="BI21" s="126">
        <v>1</v>
      </c>
      <c r="BJ21" s="126">
        <v>1</v>
      </c>
      <c r="BK21" s="228">
        <v>6882</v>
      </c>
    </row>
    <row r="22" spans="2:63" ht="31.5" customHeight="1">
      <c r="C22" s="2" t="s">
        <v>70</v>
      </c>
      <c r="N22" s="160"/>
      <c r="W22" s="122">
        <v>18</v>
      </c>
      <c r="AA22" s="109"/>
      <c r="AB22" s="160"/>
      <c r="AC22" s="109"/>
      <c r="AD22" s="125" t="str">
        <f t="shared" si="0"/>
        <v>13320</v>
      </c>
      <c r="AE22" s="126">
        <v>1</v>
      </c>
      <c r="AF22" s="126">
        <v>33</v>
      </c>
      <c r="AG22" s="126">
        <v>20</v>
      </c>
      <c r="AH22" s="127">
        <f t="shared" si="1"/>
        <v>78</v>
      </c>
      <c r="AI22" s="128">
        <v>1144</v>
      </c>
      <c r="AK22" s="125" t="str">
        <f t="shared" si="2"/>
        <v>1181</v>
      </c>
      <c r="AL22" s="126">
        <v>1</v>
      </c>
      <c r="AM22" s="126">
        <f t="shared" si="6"/>
        <v>18</v>
      </c>
      <c r="AN22" s="126">
        <v>1</v>
      </c>
      <c r="AO22" s="126">
        <v>1</v>
      </c>
      <c r="AP22" s="128">
        <v>8</v>
      </c>
      <c r="AR22" s="125" t="str">
        <f t="shared" si="3"/>
        <v>1331</v>
      </c>
      <c r="AS22" s="126">
        <v>1</v>
      </c>
      <c r="AT22" s="126">
        <v>33</v>
      </c>
      <c r="AU22" s="126">
        <v>1</v>
      </c>
      <c r="AV22" s="126">
        <v>1</v>
      </c>
      <c r="AW22" s="128">
        <v>167</v>
      </c>
      <c r="AY22" s="125" t="str">
        <f t="shared" si="4"/>
        <v>1331</v>
      </c>
      <c r="AZ22" s="126">
        <v>1</v>
      </c>
      <c r="BA22" s="126">
        <v>33</v>
      </c>
      <c r="BB22" s="126">
        <v>1</v>
      </c>
      <c r="BC22" s="126">
        <v>1</v>
      </c>
      <c r="BD22" s="128">
        <v>142</v>
      </c>
      <c r="BF22" s="125" t="str">
        <f t="shared" si="5"/>
        <v>1331</v>
      </c>
      <c r="BG22" s="227">
        <v>1</v>
      </c>
      <c r="BH22" s="227">
        <v>33</v>
      </c>
      <c r="BI22" s="126">
        <v>1</v>
      </c>
      <c r="BJ22" s="126">
        <v>1</v>
      </c>
      <c r="BK22" s="228">
        <v>6882</v>
      </c>
    </row>
    <row r="23" spans="2:63" ht="31.5" customHeight="1">
      <c r="B23" s="431" t="s">
        <v>76</v>
      </c>
      <c r="C23" s="433" t="s">
        <v>6</v>
      </c>
      <c r="D23" s="434"/>
      <c r="E23" s="435" t="s">
        <v>7</v>
      </c>
      <c r="F23" s="436"/>
      <c r="G23" s="436"/>
      <c r="H23" s="436"/>
      <c r="I23" s="436"/>
      <c r="J23" s="436"/>
      <c r="K23" s="437"/>
      <c r="N23" s="160"/>
      <c r="W23" s="122">
        <v>19</v>
      </c>
      <c r="AA23" s="109"/>
      <c r="AB23" s="160"/>
      <c r="AC23" s="109"/>
      <c r="AD23" s="125" t="str">
        <f t="shared" si="0"/>
        <v>13420</v>
      </c>
      <c r="AE23" s="126">
        <v>1</v>
      </c>
      <c r="AF23" s="126">
        <v>34</v>
      </c>
      <c r="AG23" s="126">
        <v>20</v>
      </c>
      <c r="AH23" s="127">
        <f t="shared" si="1"/>
        <v>77</v>
      </c>
      <c r="AI23" s="128">
        <v>1162</v>
      </c>
      <c r="AK23" s="125" t="str">
        <f t="shared" si="2"/>
        <v>1191</v>
      </c>
      <c r="AL23" s="126">
        <v>1</v>
      </c>
      <c r="AM23" s="126">
        <f t="shared" si="6"/>
        <v>19</v>
      </c>
      <c r="AN23" s="126">
        <v>1</v>
      </c>
      <c r="AO23" s="126">
        <v>1</v>
      </c>
      <c r="AP23" s="128">
        <v>8</v>
      </c>
      <c r="AR23" s="125" t="str">
        <f t="shared" si="3"/>
        <v>1341</v>
      </c>
      <c r="AS23" s="126">
        <v>1</v>
      </c>
      <c r="AT23" s="126">
        <v>34</v>
      </c>
      <c r="AU23" s="126">
        <v>1</v>
      </c>
      <c r="AV23" s="126">
        <v>1</v>
      </c>
      <c r="AW23" s="128">
        <v>167</v>
      </c>
      <c r="AY23" s="125" t="str">
        <f t="shared" si="4"/>
        <v>1341</v>
      </c>
      <c r="AZ23" s="126">
        <v>1</v>
      </c>
      <c r="BA23" s="126">
        <v>34</v>
      </c>
      <c r="BB23" s="126">
        <v>1</v>
      </c>
      <c r="BC23" s="126">
        <v>1</v>
      </c>
      <c r="BD23" s="128">
        <v>142</v>
      </c>
      <c r="BF23" s="125" t="str">
        <f t="shared" si="5"/>
        <v>1341</v>
      </c>
      <c r="BG23" s="227">
        <v>1</v>
      </c>
      <c r="BH23" s="227">
        <v>34</v>
      </c>
      <c r="BI23" s="126">
        <v>1</v>
      </c>
      <c r="BJ23" s="126">
        <v>1</v>
      </c>
      <c r="BK23" s="228">
        <v>6882</v>
      </c>
    </row>
    <row r="24" spans="2:63" ht="18.600000000000001" customHeight="1">
      <c r="B24" s="432"/>
      <c r="C24" s="412" t="s">
        <v>10</v>
      </c>
      <c r="D24" s="413"/>
      <c r="E24" s="75" t="s">
        <v>8</v>
      </c>
      <c r="F24" s="203">
        <f>$E$7*20*5%</f>
        <v>3000</v>
      </c>
      <c r="G24" s="77" t="s">
        <v>9</v>
      </c>
      <c r="H24" s="1" t="s">
        <v>20</v>
      </c>
      <c r="I24" s="76" t="s">
        <v>8</v>
      </c>
      <c r="J24" s="203">
        <f>$E$7*20*300%</f>
        <v>180000</v>
      </c>
      <c r="K24" s="78" t="s">
        <v>9</v>
      </c>
      <c r="N24" s="160"/>
      <c r="W24" s="122">
        <v>20</v>
      </c>
      <c r="AA24" s="109"/>
      <c r="AB24" s="160"/>
      <c r="AC24" s="109"/>
      <c r="AD24" s="125" t="str">
        <f t="shared" si="0"/>
        <v>13520</v>
      </c>
      <c r="AE24" s="126">
        <v>1</v>
      </c>
      <c r="AF24" s="126">
        <v>35</v>
      </c>
      <c r="AG24" s="126">
        <v>20</v>
      </c>
      <c r="AH24" s="127">
        <f t="shared" si="1"/>
        <v>76</v>
      </c>
      <c r="AI24" s="128">
        <v>1180</v>
      </c>
      <c r="AK24" s="125" t="str">
        <f t="shared" si="2"/>
        <v>1201</v>
      </c>
      <c r="AL24" s="126">
        <v>1</v>
      </c>
      <c r="AM24" s="126">
        <f t="shared" si="6"/>
        <v>20</v>
      </c>
      <c r="AN24" s="126">
        <v>1</v>
      </c>
      <c r="AO24" s="126">
        <v>1</v>
      </c>
      <c r="AP24" s="128">
        <v>11</v>
      </c>
      <c r="AR24" s="125" t="str">
        <f t="shared" si="3"/>
        <v>1351</v>
      </c>
      <c r="AS24" s="126">
        <v>1</v>
      </c>
      <c r="AT24" s="126">
        <v>35</v>
      </c>
      <c r="AU24" s="126">
        <v>1</v>
      </c>
      <c r="AV24" s="126">
        <v>1</v>
      </c>
      <c r="AW24" s="128">
        <v>257</v>
      </c>
      <c r="AY24" s="125" t="str">
        <f t="shared" si="4"/>
        <v>1351</v>
      </c>
      <c r="AZ24" s="126">
        <v>1</v>
      </c>
      <c r="BA24" s="126">
        <v>35</v>
      </c>
      <c r="BB24" s="126">
        <v>1</v>
      </c>
      <c r="BC24" s="126">
        <v>1</v>
      </c>
      <c r="BD24" s="128">
        <v>150</v>
      </c>
      <c r="BF24" s="125" t="str">
        <f t="shared" si="5"/>
        <v>1351</v>
      </c>
      <c r="BG24" s="227">
        <v>1</v>
      </c>
      <c r="BH24" s="227">
        <v>35</v>
      </c>
      <c r="BI24" s="126">
        <v>1</v>
      </c>
      <c r="BJ24" s="126">
        <v>1</v>
      </c>
      <c r="BK24" s="228">
        <v>6882</v>
      </c>
    </row>
    <row r="25" spans="2:63" ht="18.600000000000001" customHeight="1">
      <c r="B25" s="432"/>
      <c r="C25" s="414"/>
      <c r="D25" s="415"/>
      <c r="E25" s="426" t="s">
        <v>39</v>
      </c>
      <c r="F25" s="438"/>
      <c r="G25" s="438"/>
      <c r="H25" s="438"/>
      <c r="I25" s="438"/>
      <c r="J25" s="438"/>
      <c r="K25" s="439"/>
      <c r="W25" s="122">
        <v>21</v>
      </c>
      <c r="AD25" s="125" t="str">
        <f t="shared" si="0"/>
        <v>13620</v>
      </c>
      <c r="AE25" s="126">
        <v>1</v>
      </c>
      <c r="AF25" s="126">
        <v>36</v>
      </c>
      <c r="AG25" s="126">
        <v>20</v>
      </c>
      <c r="AH25" s="127">
        <f t="shared" si="1"/>
        <v>75</v>
      </c>
      <c r="AI25" s="128">
        <v>1202</v>
      </c>
      <c r="AK25" s="125" t="str">
        <f t="shared" si="2"/>
        <v>1211</v>
      </c>
      <c r="AL25" s="126">
        <v>1</v>
      </c>
      <c r="AM25" s="126">
        <f t="shared" si="6"/>
        <v>21</v>
      </c>
      <c r="AN25" s="126">
        <v>1</v>
      </c>
      <c r="AO25" s="126">
        <v>1</v>
      </c>
      <c r="AP25" s="128">
        <v>11</v>
      </c>
      <c r="AR25" s="125" t="str">
        <f t="shared" si="3"/>
        <v>1361</v>
      </c>
      <c r="AS25" s="126">
        <v>1</v>
      </c>
      <c r="AT25" s="126">
        <v>36</v>
      </c>
      <c r="AU25" s="126">
        <v>1</v>
      </c>
      <c r="AV25" s="126">
        <v>1</v>
      </c>
      <c r="AW25" s="128">
        <v>257</v>
      </c>
      <c r="AY25" s="125" t="str">
        <f t="shared" si="4"/>
        <v>1361</v>
      </c>
      <c r="AZ25" s="126">
        <v>1</v>
      </c>
      <c r="BA25" s="126">
        <v>36</v>
      </c>
      <c r="BB25" s="126">
        <v>1</v>
      </c>
      <c r="BC25" s="126">
        <v>1</v>
      </c>
      <c r="BD25" s="128">
        <v>150</v>
      </c>
      <c r="BF25" s="125" t="str">
        <f t="shared" si="5"/>
        <v>1361</v>
      </c>
      <c r="BG25" s="227">
        <v>1</v>
      </c>
      <c r="BH25" s="227">
        <v>36</v>
      </c>
      <c r="BI25" s="126">
        <v>1</v>
      </c>
      <c r="BJ25" s="126">
        <v>1</v>
      </c>
      <c r="BK25" s="228">
        <v>11970</v>
      </c>
    </row>
    <row r="26" spans="2:63" ht="18.600000000000001" customHeight="1">
      <c r="B26" s="432"/>
      <c r="C26" s="412" t="s">
        <v>11</v>
      </c>
      <c r="D26" s="413"/>
      <c r="E26" s="75" t="s">
        <v>8</v>
      </c>
      <c r="F26" s="203">
        <f>$E$7*20*5%</f>
        <v>3000</v>
      </c>
      <c r="G26" s="77" t="s">
        <v>9</v>
      </c>
      <c r="H26" s="1" t="s">
        <v>20</v>
      </c>
      <c r="I26" s="76" t="s">
        <v>8</v>
      </c>
      <c r="J26" s="203">
        <f>$E$7*20*120%</f>
        <v>72000</v>
      </c>
      <c r="K26" s="78" t="s">
        <v>9</v>
      </c>
      <c r="W26" s="122">
        <v>22</v>
      </c>
      <c r="AD26" s="125" t="str">
        <f t="shared" si="0"/>
        <v>13720</v>
      </c>
      <c r="AE26" s="126">
        <v>1</v>
      </c>
      <c r="AF26" s="126">
        <v>37</v>
      </c>
      <c r="AG26" s="126">
        <v>20</v>
      </c>
      <c r="AH26" s="127">
        <f t="shared" si="1"/>
        <v>74</v>
      </c>
      <c r="AI26" s="128">
        <v>1224</v>
      </c>
      <c r="AK26" s="125" t="str">
        <f t="shared" si="2"/>
        <v>1221</v>
      </c>
      <c r="AL26" s="126">
        <v>1</v>
      </c>
      <c r="AM26" s="126">
        <f t="shared" si="6"/>
        <v>22</v>
      </c>
      <c r="AN26" s="126">
        <v>1</v>
      </c>
      <c r="AO26" s="126">
        <v>1</v>
      </c>
      <c r="AP26" s="128">
        <v>11</v>
      </c>
      <c r="AR26" s="125" t="str">
        <f t="shared" si="3"/>
        <v>1371</v>
      </c>
      <c r="AS26" s="126">
        <v>1</v>
      </c>
      <c r="AT26" s="126">
        <v>37</v>
      </c>
      <c r="AU26" s="126">
        <v>1</v>
      </c>
      <c r="AV26" s="126">
        <v>1</v>
      </c>
      <c r="AW26" s="128">
        <v>257</v>
      </c>
      <c r="AY26" s="125" t="str">
        <f t="shared" si="4"/>
        <v>1371</v>
      </c>
      <c r="AZ26" s="126">
        <v>1</v>
      </c>
      <c r="BA26" s="126">
        <v>37</v>
      </c>
      <c r="BB26" s="126">
        <v>1</v>
      </c>
      <c r="BC26" s="126">
        <v>1</v>
      </c>
      <c r="BD26" s="128">
        <v>150</v>
      </c>
      <c r="BF26" s="125" t="str">
        <f t="shared" si="5"/>
        <v>1371</v>
      </c>
      <c r="BG26" s="227">
        <v>1</v>
      </c>
      <c r="BH26" s="227">
        <v>37</v>
      </c>
      <c r="BI26" s="126">
        <v>1</v>
      </c>
      <c r="BJ26" s="126">
        <v>1</v>
      </c>
      <c r="BK26" s="228">
        <v>11970</v>
      </c>
    </row>
    <row r="27" spans="2:63" ht="20.85" customHeight="1">
      <c r="B27" s="432"/>
      <c r="C27" s="414"/>
      <c r="D27" s="415"/>
      <c r="E27" s="426" t="s">
        <v>38</v>
      </c>
      <c r="F27" s="438"/>
      <c r="G27" s="438"/>
      <c r="H27" s="438"/>
      <c r="I27" s="438"/>
      <c r="J27" s="438"/>
      <c r="K27" s="439"/>
      <c r="W27" s="122">
        <v>23</v>
      </c>
      <c r="AD27" s="125" t="str">
        <f t="shared" si="0"/>
        <v>13820</v>
      </c>
      <c r="AE27" s="126">
        <v>1</v>
      </c>
      <c r="AF27" s="126">
        <v>38</v>
      </c>
      <c r="AG27" s="126">
        <v>20</v>
      </c>
      <c r="AH27" s="127">
        <f t="shared" si="1"/>
        <v>73</v>
      </c>
      <c r="AI27" s="128">
        <v>1246</v>
      </c>
      <c r="AK27" s="125" t="str">
        <f t="shared" si="2"/>
        <v>1231</v>
      </c>
      <c r="AL27" s="126">
        <v>1</v>
      </c>
      <c r="AM27" s="126">
        <f t="shared" si="6"/>
        <v>23</v>
      </c>
      <c r="AN27" s="126">
        <v>1</v>
      </c>
      <c r="AO27" s="126">
        <v>1</v>
      </c>
      <c r="AP27" s="128">
        <v>11</v>
      </c>
      <c r="AR27" s="125" t="str">
        <f t="shared" si="3"/>
        <v>1381</v>
      </c>
      <c r="AS27" s="126">
        <v>1</v>
      </c>
      <c r="AT27" s="126">
        <v>38</v>
      </c>
      <c r="AU27" s="126">
        <v>1</v>
      </c>
      <c r="AV27" s="126">
        <v>1</v>
      </c>
      <c r="AW27" s="128">
        <v>257</v>
      </c>
      <c r="AY27" s="125" t="str">
        <f t="shared" si="4"/>
        <v>1381</v>
      </c>
      <c r="AZ27" s="126">
        <v>1</v>
      </c>
      <c r="BA27" s="126">
        <v>38</v>
      </c>
      <c r="BB27" s="126">
        <v>1</v>
      </c>
      <c r="BC27" s="126">
        <v>1</v>
      </c>
      <c r="BD27" s="128">
        <v>150</v>
      </c>
      <c r="BF27" s="125" t="str">
        <f t="shared" si="5"/>
        <v>1381</v>
      </c>
      <c r="BG27" s="227">
        <v>1</v>
      </c>
      <c r="BH27" s="227">
        <v>38</v>
      </c>
      <c r="BI27" s="126">
        <v>1</v>
      </c>
      <c r="BJ27" s="126">
        <v>1</v>
      </c>
      <c r="BK27" s="228">
        <v>11970</v>
      </c>
    </row>
    <row r="28" spans="2:63" ht="20.85" customHeight="1">
      <c r="B28" s="432"/>
      <c r="C28" s="412" t="s">
        <v>12</v>
      </c>
      <c r="D28" s="440"/>
      <c r="E28" s="75" t="s">
        <v>8</v>
      </c>
      <c r="F28" s="203">
        <f>$E$7*20*10%</f>
        <v>6000</v>
      </c>
      <c r="G28" s="77" t="s">
        <v>9</v>
      </c>
      <c r="H28" s="1" t="s">
        <v>20</v>
      </c>
      <c r="I28" s="76" t="s">
        <v>8</v>
      </c>
      <c r="J28" s="203">
        <f>$E$7*20*20%</f>
        <v>12000</v>
      </c>
      <c r="K28" s="78" t="s">
        <v>9</v>
      </c>
      <c r="W28" s="122">
        <v>24</v>
      </c>
      <c r="AD28" s="125" t="str">
        <f t="shared" si="0"/>
        <v>13920</v>
      </c>
      <c r="AE28" s="126">
        <v>1</v>
      </c>
      <c r="AF28" s="126">
        <v>39</v>
      </c>
      <c r="AG28" s="126">
        <v>20</v>
      </c>
      <c r="AH28" s="127">
        <f t="shared" si="1"/>
        <v>72</v>
      </c>
      <c r="AI28" s="128">
        <v>1268</v>
      </c>
      <c r="AK28" s="125" t="str">
        <f t="shared" si="2"/>
        <v>1241</v>
      </c>
      <c r="AL28" s="126">
        <v>1</v>
      </c>
      <c r="AM28" s="126">
        <f t="shared" si="6"/>
        <v>24</v>
      </c>
      <c r="AN28" s="126">
        <v>1</v>
      </c>
      <c r="AO28" s="126">
        <v>1</v>
      </c>
      <c r="AP28" s="128">
        <v>11</v>
      </c>
      <c r="AR28" s="125" t="str">
        <f t="shared" si="3"/>
        <v>1391</v>
      </c>
      <c r="AS28" s="126">
        <v>1</v>
      </c>
      <c r="AT28" s="126">
        <v>39</v>
      </c>
      <c r="AU28" s="126">
        <v>1</v>
      </c>
      <c r="AV28" s="126">
        <v>1</v>
      </c>
      <c r="AW28" s="128">
        <v>257</v>
      </c>
      <c r="AY28" s="125" t="str">
        <f t="shared" si="4"/>
        <v>1391</v>
      </c>
      <c r="AZ28" s="126">
        <v>1</v>
      </c>
      <c r="BA28" s="126">
        <v>39</v>
      </c>
      <c r="BB28" s="126">
        <v>1</v>
      </c>
      <c r="BC28" s="126">
        <v>1</v>
      </c>
      <c r="BD28" s="128">
        <v>150</v>
      </c>
      <c r="BF28" s="125" t="str">
        <f t="shared" si="5"/>
        <v>1391</v>
      </c>
      <c r="BG28" s="227">
        <v>1</v>
      </c>
      <c r="BH28" s="227">
        <v>39</v>
      </c>
      <c r="BI28" s="126">
        <v>1</v>
      </c>
      <c r="BJ28" s="126">
        <v>1</v>
      </c>
      <c r="BK28" s="228">
        <v>11970</v>
      </c>
    </row>
    <row r="29" spans="2:63" ht="31.5" customHeight="1">
      <c r="B29" s="432"/>
      <c r="C29" s="414"/>
      <c r="D29" s="441"/>
      <c r="E29" s="426" t="s">
        <v>37</v>
      </c>
      <c r="F29" s="427"/>
      <c r="G29" s="427"/>
      <c r="H29" s="427"/>
      <c r="I29" s="427"/>
      <c r="J29" s="427"/>
      <c r="K29" s="428"/>
      <c r="W29" s="122">
        <v>25</v>
      </c>
      <c r="AD29" s="125" t="str">
        <f t="shared" si="0"/>
        <v>14020</v>
      </c>
      <c r="AE29" s="126">
        <v>1</v>
      </c>
      <c r="AF29" s="126">
        <v>40</v>
      </c>
      <c r="AG29" s="126">
        <v>20</v>
      </c>
      <c r="AH29" s="127">
        <f t="shared" si="1"/>
        <v>71</v>
      </c>
      <c r="AI29" s="128">
        <v>1290</v>
      </c>
      <c r="AK29" s="125" t="str">
        <f t="shared" si="2"/>
        <v>1251</v>
      </c>
      <c r="AL29" s="126">
        <v>1</v>
      </c>
      <c r="AM29" s="126">
        <f t="shared" si="6"/>
        <v>25</v>
      </c>
      <c r="AN29" s="126">
        <v>1</v>
      </c>
      <c r="AO29" s="126">
        <v>1</v>
      </c>
      <c r="AP29" s="128">
        <v>15</v>
      </c>
      <c r="AR29" s="125" t="str">
        <f t="shared" si="3"/>
        <v>1401</v>
      </c>
      <c r="AS29" s="126">
        <v>1</v>
      </c>
      <c r="AT29" s="126">
        <v>40</v>
      </c>
      <c r="AU29" s="126">
        <v>1</v>
      </c>
      <c r="AV29" s="126">
        <v>1</v>
      </c>
      <c r="AW29" s="128">
        <v>331</v>
      </c>
      <c r="AY29" s="125" t="str">
        <f t="shared" si="4"/>
        <v>1401</v>
      </c>
      <c r="AZ29" s="126">
        <v>1</v>
      </c>
      <c r="BA29" s="126">
        <v>40</v>
      </c>
      <c r="BB29" s="126">
        <v>1</v>
      </c>
      <c r="BC29" s="126">
        <v>1</v>
      </c>
      <c r="BD29" s="128">
        <v>174</v>
      </c>
      <c r="BF29" s="125" t="str">
        <f t="shared" si="5"/>
        <v>1401</v>
      </c>
      <c r="BG29" s="227">
        <v>1</v>
      </c>
      <c r="BH29" s="227">
        <v>40</v>
      </c>
      <c r="BI29" s="126">
        <v>1</v>
      </c>
      <c r="BJ29" s="126">
        <v>1</v>
      </c>
      <c r="BK29" s="228">
        <v>11970</v>
      </c>
    </row>
    <row r="30" spans="2:63" ht="22.5" customHeight="1">
      <c r="B30" s="432"/>
      <c r="C30" s="422" t="s">
        <v>13</v>
      </c>
      <c r="D30" s="423"/>
      <c r="E30" s="442" t="s">
        <v>8</v>
      </c>
      <c r="F30" s="443"/>
      <c r="G30" s="424">
        <f>$E$7*35</f>
        <v>105000</v>
      </c>
      <c r="H30" s="424"/>
      <c r="I30" s="429" t="s">
        <v>21</v>
      </c>
      <c r="J30" s="429"/>
      <c r="K30" s="430"/>
      <c r="O30" s="108"/>
      <c r="W30" s="122">
        <v>26</v>
      </c>
      <c r="AD30" s="125" t="str">
        <f t="shared" si="0"/>
        <v>14120</v>
      </c>
      <c r="AE30" s="126">
        <v>1</v>
      </c>
      <c r="AF30" s="126">
        <v>41</v>
      </c>
      <c r="AG30" s="126">
        <v>20</v>
      </c>
      <c r="AH30" s="127">
        <f t="shared" si="1"/>
        <v>70</v>
      </c>
      <c r="AI30" s="128">
        <v>1332</v>
      </c>
      <c r="AK30" s="125" t="str">
        <f t="shared" si="2"/>
        <v>1261</v>
      </c>
      <c r="AL30" s="126">
        <v>1</v>
      </c>
      <c r="AM30" s="126">
        <f t="shared" si="6"/>
        <v>26</v>
      </c>
      <c r="AN30" s="126">
        <v>1</v>
      </c>
      <c r="AO30" s="126">
        <v>1</v>
      </c>
      <c r="AP30" s="128">
        <v>15</v>
      </c>
      <c r="AR30" s="125" t="str">
        <f t="shared" si="3"/>
        <v>1411</v>
      </c>
      <c r="AS30" s="126">
        <v>1</v>
      </c>
      <c r="AT30" s="126">
        <v>41</v>
      </c>
      <c r="AU30" s="126">
        <v>1</v>
      </c>
      <c r="AV30" s="126">
        <v>1</v>
      </c>
      <c r="AW30" s="128">
        <v>331</v>
      </c>
      <c r="AY30" s="125" t="str">
        <f t="shared" si="4"/>
        <v>1411</v>
      </c>
      <c r="AZ30" s="126">
        <v>1</v>
      </c>
      <c r="BA30" s="126">
        <v>41</v>
      </c>
      <c r="BB30" s="126">
        <v>1</v>
      </c>
      <c r="BC30" s="126">
        <v>1</v>
      </c>
      <c r="BD30" s="128">
        <v>174</v>
      </c>
      <c r="BF30" s="125" t="str">
        <f t="shared" si="5"/>
        <v>1411</v>
      </c>
      <c r="BG30" s="227">
        <v>1</v>
      </c>
      <c r="BH30" s="227">
        <v>41</v>
      </c>
      <c r="BI30" s="126">
        <v>1</v>
      </c>
      <c r="BJ30" s="126">
        <v>1</v>
      </c>
      <c r="BK30" s="228">
        <v>18868</v>
      </c>
    </row>
    <row r="31" spans="2:63" ht="22.5" customHeight="1">
      <c r="B31" s="432"/>
      <c r="C31" s="422" t="s">
        <v>14</v>
      </c>
      <c r="D31" s="423"/>
      <c r="E31" s="442" t="s">
        <v>8</v>
      </c>
      <c r="F31" s="443"/>
      <c r="G31" s="424">
        <f>$E$7*35</f>
        <v>105000</v>
      </c>
      <c r="H31" s="424"/>
      <c r="I31" s="429" t="s">
        <v>22</v>
      </c>
      <c r="J31" s="429"/>
      <c r="K31" s="430"/>
      <c r="O31" s="108"/>
      <c r="W31" s="122">
        <v>27</v>
      </c>
      <c r="AD31" s="125" t="str">
        <f t="shared" si="0"/>
        <v>14220</v>
      </c>
      <c r="AE31" s="126">
        <v>1</v>
      </c>
      <c r="AF31" s="126">
        <v>42</v>
      </c>
      <c r="AG31" s="126">
        <v>20</v>
      </c>
      <c r="AH31" s="127">
        <f t="shared" si="1"/>
        <v>69</v>
      </c>
      <c r="AI31" s="128">
        <v>1374</v>
      </c>
      <c r="AK31" s="125" t="str">
        <f t="shared" si="2"/>
        <v>1271</v>
      </c>
      <c r="AL31" s="126">
        <v>1</v>
      </c>
      <c r="AM31" s="126">
        <f t="shared" si="6"/>
        <v>27</v>
      </c>
      <c r="AN31" s="126">
        <v>1</v>
      </c>
      <c r="AO31" s="126">
        <v>1</v>
      </c>
      <c r="AP31" s="128">
        <v>15</v>
      </c>
      <c r="AR31" s="125" t="str">
        <f t="shared" si="3"/>
        <v>1421</v>
      </c>
      <c r="AS31" s="126">
        <v>1</v>
      </c>
      <c r="AT31" s="126">
        <v>42</v>
      </c>
      <c r="AU31" s="126">
        <v>1</v>
      </c>
      <c r="AV31" s="126">
        <v>1</v>
      </c>
      <c r="AW31" s="128">
        <v>331</v>
      </c>
      <c r="AY31" s="125" t="str">
        <f t="shared" si="4"/>
        <v>1421</v>
      </c>
      <c r="AZ31" s="126">
        <v>1</v>
      </c>
      <c r="BA31" s="126">
        <v>42</v>
      </c>
      <c r="BB31" s="126">
        <v>1</v>
      </c>
      <c r="BC31" s="126">
        <v>1</v>
      </c>
      <c r="BD31" s="128">
        <v>174</v>
      </c>
      <c r="BF31" s="125" t="str">
        <f t="shared" si="5"/>
        <v>1421</v>
      </c>
      <c r="BG31" s="227">
        <v>1</v>
      </c>
      <c r="BH31" s="227">
        <v>42</v>
      </c>
      <c r="BI31" s="126">
        <v>1</v>
      </c>
      <c r="BJ31" s="126">
        <v>1</v>
      </c>
      <c r="BK31" s="228">
        <v>18868</v>
      </c>
    </row>
    <row r="32" spans="2:63" ht="22.5" customHeight="1">
      <c r="B32" s="432"/>
      <c r="C32" s="422" t="s">
        <v>15</v>
      </c>
      <c r="D32" s="423"/>
      <c r="E32" s="416" t="s">
        <v>8</v>
      </c>
      <c r="F32" s="417"/>
      <c r="G32" s="424">
        <f>$E$7*35</f>
        <v>105000</v>
      </c>
      <c r="H32" s="424"/>
      <c r="I32" s="418" t="s">
        <v>22</v>
      </c>
      <c r="J32" s="418"/>
      <c r="K32" s="419"/>
      <c r="O32" s="162"/>
      <c r="W32" s="122">
        <v>28</v>
      </c>
      <c r="AD32" s="125" t="str">
        <f t="shared" si="0"/>
        <v>14320</v>
      </c>
      <c r="AE32" s="126">
        <v>1</v>
      </c>
      <c r="AF32" s="126">
        <v>43</v>
      </c>
      <c r="AG32" s="126">
        <v>20</v>
      </c>
      <c r="AH32" s="127">
        <f t="shared" si="1"/>
        <v>68</v>
      </c>
      <c r="AI32" s="128">
        <v>1416</v>
      </c>
      <c r="AK32" s="125" t="str">
        <f t="shared" si="2"/>
        <v>1281</v>
      </c>
      <c r="AL32" s="126">
        <v>1</v>
      </c>
      <c r="AM32" s="126">
        <f t="shared" si="6"/>
        <v>28</v>
      </c>
      <c r="AN32" s="126">
        <v>1</v>
      </c>
      <c r="AO32" s="126">
        <v>1</v>
      </c>
      <c r="AP32" s="128">
        <v>15</v>
      </c>
      <c r="AR32" s="125" t="str">
        <f t="shared" si="3"/>
        <v>1431</v>
      </c>
      <c r="AS32" s="126">
        <v>1</v>
      </c>
      <c r="AT32" s="126">
        <v>43</v>
      </c>
      <c r="AU32" s="126">
        <v>1</v>
      </c>
      <c r="AV32" s="126">
        <v>1</v>
      </c>
      <c r="AW32" s="128">
        <v>331</v>
      </c>
      <c r="AY32" s="125" t="str">
        <f t="shared" si="4"/>
        <v>1431</v>
      </c>
      <c r="AZ32" s="126">
        <v>1</v>
      </c>
      <c r="BA32" s="126">
        <v>43</v>
      </c>
      <c r="BB32" s="126">
        <v>1</v>
      </c>
      <c r="BC32" s="126">
        <v>1</v>
      </c>
      <c r="BD32" s="128">
        <v>174</v>
      </c>
      <c r="BF32" s="125" t="str">
        <f t="shared" si="5"/>
        <v>1431</v>
      </c>
      <c r="BG32" s="227">
        <v>1</v>
      </c>
      <c r="BH32" s="227">
        <v>43</v>
      </c>
      <c r="BI32" s="126">
        <v>1</v>
      </c>
      <c r="BJ32" s="126">
        <v>1</v>
      </c>
      <c r="BK32" s="228">
        <v>18868</v>
      </c>
    </row>
    <row r="33" spans="2:63" ht="22.5" customHeight="1">
      <c r="B33" s="432"/>
      <c r="C33" s="412" t="s">
        <v>16</v>
      </c>
      <c r="D33" s="413"/>
      <c r="E33" s="416" t="s">
        <v>8</v>
      </c>
      <c r="F33" s="417"/>
      <c r="G33" s="425">
        <f>$E$7*35</f>
        <v>105000</v>
      </c>
      <c r="H33" s="425"/>
      <c r="I33" s="418" t="s">
        <v>23</v>
      </c>
      <c r="J33" s="418"/>
      <c r="K33" s="419"/>
      <c r="O33" s="108"/>
      <c r="W33" s="122">
        <v>29</v>
      </c>
      <c r="AD33" s="125" t="str">
        <f t="shared" si="0"/>
        <v>14420</v>
      </c>
      <c r="AE33" s="126">
        <v>1</v>
      </c>
      <c r="AF33" s="126">
        <v>44</v>
      </c>
      <c r="AG33" s="126">
        <v>20</v>
      </c>
      <c r="AH33" s="127">
        <f t="shared" si="1"/>
        <v>67</v>
      </c>
      <c r="AI33" s="128">
        <v>1458</v>
      </c>
      <c r="AK33" s="125" t="str">
        <f t="shared" si="2"/>
        <v>1291</v>
      </c>
      <c r="AL33" s="126">
        <v>1</v>
      </c>
      <c r="AM33" s="126">
        <f t="shared" si="6"/>
        <v>29</v>
      </c>
      <c r="AN33" s="126">
        <v>1</v>
      </c>
      <c r="AO33" s="126">
        <v>1</v>
      </c>
      <c r="AP33" s="128">
        <v>15</v>
      </c>
      <c r="AR33" s="125" t="str">
        <f t="shared" si="3"/>
        <v>1441</v>
      </c>
      <c r="AS33" s="126">
        <v>1</v>
      </c>
      <c r="AT33" s="126">
        <v>44</v>
      </c>
      <c r="AU33" s="126">
        <v>1</v>
      </c>
      <c r="AV33" s="126">
        <v>1</v>
      </c>
      <c r="AW33" s="128">
        <v>331</v>
      </c>
      <c r="AY33" s="125" t="str">
        <f t="shared" si="4"/>
        <v>1441</v>
      </c>
      <c r="AZ33" s="126">
        <v>1</v>
      </c>
      <c r="BA33" s="126">
        <v>44</v>
      </c>
      <c r="BB33" s="126">
        <v>1</v>
      </c>
      <c r="BC33" s="126">
        <v>1</v>
      </c>
      <c r="BD33" s="128">
        <v>174</v>
      </c>
      <c r="BF33" s="125" t="str">
        <f t="shared" si="5"/>
        <v>1441</v>
      </c>
      <c r="BG33" s="227">
        <v>1</v>
      </c>
      <c r="BH33" s="227">
        <v>44</v>
      </c>
      <c r="BI33" s="126">
        <v>1</v>
      </c>
      <c r="BJ33" s="126">
        <v>1</v>
      </c>
      <c r="BK33" s="228">
        <v>18868</v>
      </c>
    </row>
    <row r="34" spans="2:63" ht="31.5" customHeight="1">
      <c r="B34" s="432"/>
      <c r="C34" s="414"/>
      <c r="D34" s="415"/>
      <c r="E34" s="420" t="s">
        <v>24</v>
      </c>
      <c r="F34" s="415"/>
      <c r="G34" s="415"/>
      <c r="H34" s="415"/>
      <c r="I34" s="415"/>
      <c r="J34" s="415"/>
      <c r="K34" s="421"/>
      <c r="O34" s="108"/>
      <c r="W34" s="122">
        <v>30</v>
      </c>
      <c r="AD34" s="125" t="str">
        <f t="shared" si="0"/>
        <v>14520</v>
      </c>
      <c r="AE34" s="126">
        <v>1</v>
      </c>
      <c r="AF34" s="126">
        <v>45</v>
      </c>
      <c r="AG34" s="126">
        <v>20</v>
      </c>
      <c r="AH34" s="127">
        <f t="shared" si="1"/>
        <v>66</v>
      </c>
      <c r="AI34" s="128">
        <v>1500</v>
      </c>
      <c r="AK34" s="125" t="str">
        <f t="shared" si="2"/>
        <v>1301</v>
      </c>
      <c r="AL34" s="126">
        <v>1</v>
      </c>
      <c r="AM34" s="126">
        <f>AM33+1</f>
        <v>30</v>
      </c>
      <c r="AN34" s="126">
        <v>1</v>
      </c>
      <c r="AO34" s="126">
        <v>1</v>
      </c>
      <c r="AP34" s="128">
        <v>30</v>
      </c>
      <c r="AR34" s="125" t="str">
        <f t="shared" si="3"/>
        <v>1451</v>
      </c>
      <c r="AS34" s="126">
        <v>1</v>
      </c>
      <c r="AT34" s="126">
        <v>45</v>
      </c>
      <c r="AU34" s="126">
        <v>1</v>
      </c>
      <c r="AV34" s="126">
        <v>1</v>
      </c>
      <c r="AW34" s="128">
        <v>385</v>
      </c>
      <c r="AY34" s="125" t="str">
        <f t="shared" si="4"/>
        <v>1451</v>
      </c>
      <c r="AZ34" s="126">
        <v>1</v>
      </c>
      <c r="BA34" s="126">
        <v>45</v>
      </c>
      <c r="BB34" s="126">
        <v>1</v>
      </c>
      <c r="BC34" s="126">
        <v>1</v>
      </c>
      <c r="BD34" s="128">
        <v>208</v>
      </c>
      <c r="BF34" s="125" t="str">
        <f t="shared" si="5"/>
        <v>1451</v>
      </c>
      <c r="BG34" s="227">
        <v>1</v>
      </c>
      <c r="BH34" s="227">
        <v>45</v>
      </c>
      <c r="BI34" s="126">
        <v>1</v>
      </c>
      <c r="BJ34" s="126">
        <v>1</v>
      </c>
      <c r="BK34" s="228">
        <v>18868</v>
      </c>
    </row>
    <row r="35" spans="2:63" ht="19.5" customHeight="1">
      <c r="B35" s="432"/>
      <c r="C35" s="422" t="s">
        <v>35</v>
      </c>
      <c r="D35" s="423"/>
      <c r="E35" s="444" t="s">
        <v>54</v>
      </c>
      <c r="F35" s="445"/>
      <c r="G35" s="445"/>
      <c r="H35" s="445"/>
      <c r="I35" s="445"/>
      <c r="J35" s="445"/>
      <c r="K35" s="446"/>
      <c r="O35" s="108"/>
      <c r="W35" s="158">
        <v>31</v>
      </c>
      <c r="AD35" s="125" t="str">
        <f t="shared" si="0"/>
        <v>14620</v>
      </c>
      <c r="AE35" s="126">
        <v>1</v>
      </c>
      <c r="AF35" s="126">
        <v>46</v>
      </c>
      <c r="AG35" s="126">
        <v>20</v>
      </c>
      <c r="AH35" s="127">
        <f t="shared" si="1"/>
        <v>65</v>
      </c>
      <c r="AI35" s="128">
        <v>1598</v>
      </c>
      <c r="AK35" s="125" t="str">
        <f t="shared" si="2"/>
        <v>1311</v>
      </c>
      <c r="AL35" s="126">
        <v>1</v>
      </c>
      <c r="AM35" s="126">
        <f t="shared" si="6"/>
        <v>31</v>
      </c>
      <c r="AN35" s="126">
        <v>1</v>
      </c>
      <c r="AO35" s="126">
        <v>1</v>
      </c>
      <c r="AP35" s="128">
        <v>30</v>
      </c>
      <c r="AR35" s="125" t="str">
        <f t="shared" si="3"/>
        <v>1461</v>
      </c>
      <c r="AS35" s="126">
        <v>1</v>
      </c>
      <c r="AT35" s="126">
        <v>46</v>
      </c>
      <c r="AU35" s="126">
        <v>1</v>
      </c>
      <c r="AV35" s="126">
        <v>1</v>
      </c>
      <c r="AW35" s="128">
        <v>385</v>
      </c>
      <c r="AY35" s="125" t="str">
        <f t="shared" si="4"/>
        <v>1461</v>
      </c>
      <c r="AZ35" s="126">
        <v>1</v>
      </c>
      <c r="BA35" s="126">
        <v>46</v>
      </c>
      <c r="BB35" s="126">
        <v>1</v>
      </c>
      <c r="BC35" s="126">
        <v>1</v>
      </c>
      <c r="BD35" s="128">
        <v>208</v>
      </c>
      <c r="BF35" s="125" t="str">
        <f t="shared" si="5"/>
        <v>1461</v>
      </c>
      <c r="BG35" s="227">
        <v>1</v>
      </c>
      <c r="BH35" s="227">
        <v>46</v>
      </c>
      <c r="BI35" s="126">
        <v>1</v>
      </c>
      <c r="BJ35" s="126">
        <v>1</v>
      </c>
      <c r="BK35" s="228">
        <v>27885</v>
      </c>
    </row>
    <row r="36" spans="2:63" ht="19.5" customHeight="1">
      <c r="B36" s="432"/>
      <c r="C36" s="422" t="s">
        <v>17</v>
      </c>
      <c r="D36" s="423"/>
      <c r="E36" s="442" t="s">
        <v>8</v>
      </c>
      <c r="F36" s="443"/>
      <c r="G36" s="424">
        <f>2500*$E$7</f>
        <v>7500000</v>
      </c>
      <c r="H36" s="424"/>
      <c r="I36" s="429" t="s">
        <v>9</v>
      </c>
      <c r="J36" s="429"/>
      <c r="K36" s="430"/>
      <c r="O36" s="108"/>
      <c r="AD36" s="125" t="str">
        <f t="shared" si="0"/>
        <v>14720</v>
      </c>
      <c r="AE36" s="126">
        <v>1</v>
      </c>
      <c r="AF36" s="126">
        <v>47</v>
      </c>
      <c r="AG36" s="126">
        <v>20</v>
      </c>
      <c r="AH36" s="127">
        <f t="shared" si="1"/>
        <v>64</v>
      </c>
      <c r="AI36" s="128">
        <v>1696</v>
      </c>
      <c r="AK36" s="125" t="str">
        <f t="shared" si="2"/>
        <v>1321</v>
      </c>
      <c r="AL36" s="126">
        <v>1</v>
      </c>
      <c r="AM36" s="126">
        <f t="shared" si="6"/>
        <v>32</v>
      </c>
      <c r="AN36" s="126">
        <v>1</v>
      </c>
      <c r="AO36" s="126">
        <v>1</v>
      </c>
      <c r="AP36" s="128">
        <v>30</v>
      </c>
      <c r="AR36" s="125" t="str">
        <f t="shared" si="3"/>
        <v>1471</v>
      </c>
      <c r="AS36" s="126">
        <v>1</v>
      </c>
      <c r="AT36" s="126">
        <v>47</v>
      </c>
      <c r="AU36" s="126">
        <v>1</v>
      </c>
      <c r="AV36" s="126">
        <v>1</v>
      </c>
      <c r="AW36" s="128">
        <v>385</v>
      </c>
      <c r="AY36" s="125" t="str">
        <f t="shared" si="4"/>
        <v>1471</v>
      </c>
      <c r="AZ36" s="126">
        <v>1</v>
      </c>
      <c r="BA36" s="126">
        <v>47</v>
      </c>
      <c r="BB36" s="126">
        <v>1</v>
      </c>
      <c r="BC36" s="126">
        <v>1</v>
      </c>
      <c r="BD36" s="128">
        <v>208</v>
      </c>
      <c r="BF36" s="125" t="str">
        <f t="shared" si="5"/>
        <v>1471</v>
      </c>
      <c r="BG36" s="227">
        <v>1</v>
      </c>
      <c r="BH36" s="227">
        <v>47</v>
      </c>
      <c r="BI36" s="126">
        <v>1</v>
      </c>
      <c r="BJ36" s="126">
        <v>1</v>
      </c>
      <c r="BK36" s="228">
        <v>27885</v>
      </c>
    </row>
    <row r="37" spans="2:63" ht="31.5" customHeight="1">
      <c r="B37" s="432"/>
      <c r="C37" s="422" t="s">
        <v>18</v>
      </c>
      <c r="D37" s="423"/>
      <c r="E37" s="6"/>
      <c r="F37" s="445" t="s">
        <v>36</v>
      </c>
      <c r="G37" s="445"/>
      <c r="H37" s="445"/>
      <c r="I37" s="445"/>
      <c r="J37" s="445"/>
      <c r="K37" s="446"/>
      <c r="O37" s="108"/>
      <c r="AD37" s="125" t="str">
        <f t="shared" si="0"/>
        <v>14820</v>
      </c>
      <c r="AE37" s="126">
        <v>1</v>
      </c>
      <c r="AF37" s="126">
        <v>48</v>
      </c>
      <c r="AG37" s="126">
        <v>20</v>
      </c>
      <c r="AH37" s="127">
        <f t="shared" si="1"/>
        <v>63</v>
      </c>
      <c r="AI37" s="128">
        <v>1794</v>
      </c>
      <c r="AK37" s="125" t="str">
        <f t="shared" si="2"/>
        <v>1331</v>
      </c>
      <c r="AL37" s="126">
        <v>1</v>
      </c>
      <c r="AM37" s="126">
        <f t="shared" si="6"/>
        <v>33</v>
      </c>
      <c r="AN37" s="126">
        <v>1</v>
      </c>
      <c r="AO37" s="126">
        <v>1</v>
      </c>
      <c r="AP37" s="128">
        <v>30</v>
      </c>
      <c r="AR37" s="125" t="str">
        <f t="shared" si="3"/>
        <v>1481</v>
      </c>
      <c r="AS37" s="126">
        <v>1</v>
      </c>
      <c r="AT37" s="126">
        <v>48</v>
      </c>
      <c r="AU37" s="126">
        <v>1</v>
      </c>
      <c r="AV37" s="126">
        <v>1</v>
      </c>
      <c r="AW37" s="128">
        <v>385</v>
      </c>
      <c r="AY37" s="125" t="str">
        <f t="shared" si="4"/>
        <v>1481</v>
      </c>
      <c r="AZ37" s="126">
        <v>1</v>
      </c>
      <c r="BA37" s="126">
        <v>48</v>
      </c>
      <c r="BB37" s="126">
        <v>1</v>
      </c>
      <c r="BC37" s="126">
        <v>1</v>
      </c>
      <c r="BD37" s="128">
        <v>208</v>
      </c>
      <c r="BF37" s="125" t="str">
        <f t="shared" si="5"/>
        <v>1481</v>
      </c>
      <c r="BG37" s="227">
        <v>1</v>
      </c>
      <c r="BH37" s="227">
        <v>48</v>
      </c>
      <c r="BI37" s="126">
        <v>1</v>
      </c>
      <c r="BJ37" s="126">
        <v>1</v>
      </c>
      <c r="BK37" s="228">
        <v>27885</v>
      </c>
    </row>
    <row r="38" spans="2:63" ht="33.6" customHeight="1" thickBot="1">
      <c r="B38" s="432"/>
      <c r="C38" s="410" t="s">
        <v>19</v>
      </c>
      <c r="D38" s="411"/>
      <c r="E38" s="7"/>
      <c r="F38" s="388" t="s">
        <v>36</v>
      </c>
      <c r="G38" s="388"/>
      <c r="H38" s="388"/>
      <c r="I38" s="388"/>
      <c r="J38" s="388"/>
      <c r="K38" s="389"/>
      <c r="O38" s="108"/>
      <c r="AD38" s="125" t="str">
        <f t="shared" si="0"/>
        <v>14920</v>
      </c>
      <c r="AE38" s="126">
        <v>1</v>
      </c>
      <c r="AF38" s="126">
        <v>49</v>
      </c>
      <c r="AG38" s="126">
        <v>20</v>
      </c>
      <c r="AH38" s="127">
        <f t="shared" si="1"/>
        <v>62</v>
      </c>
      <c r="AI38" s="128">
        <v>1892</v>
      </c>
      <c r="AK38" s="125" t="str">
        <f t="shared" si="2"/>
        <v>1341</v>
      </c>
      <c r="AL38" s="126">
        <v>1</v>
      </c>
      <c r="AM38" s="126">
        <f t="shared" si="6"/>
        <v>34</v>
      </c>
      <c r="AN38" s="126">
        <v>1</v>
      </c>
      <c r="AO38" s="126">
        <v>1</v>
      </c>
      <c r="AP38" s="128">
        <v>30</v>
      </c>
      <c r="AR38" s="125" t="str">
        <f t="shared" si="3"/>
        <v>1491</v>
      </c>
      <c r="AS38" s="126">
        <v>1</v>
      </c>
      <c r="AT38" s="126">
        <v>49</v>
      </c>
      <c r="AU38" s="126">
        <v>1</v>
      </c>
      <c r="AV38" s="126">
        <v>1</v>
      </c>
      <c r="AW38" s="128">
        <v>385</v>
      </c>
      <c r="AY38" s="125" t="str">
        <f t="shared" si="4"/>
        <v>1491</v>
      </c>
      <c r="AZ38" s="126">
        <v>1</v>
      </c>
      <c r="BA38" s="126">
        <v>49</v>
      </c>
      <c r="BB38" s="126">
        <v>1</v>
      </c>
      <c r="BC38" s="126">
        <v>1</v>
      </c>
      <c r="BD38" s="128">
        <v>208</v>
      </c>
      <c r="BF38" s="125" t="str">
        <f t="shared" si="5"/>
        <v>1491</v>
      </c>
      <c r="BG38" s="227">
        <v>1</v>
      </c>
      <c r="BH38" s="227">
        <v>49</v>
      </c>
      <c r="BI38" s="126">
        <v>1</v>
      </c>
      <c r="BJ38" s="126">
        <v>1</v>
      </c>
      <c r="BK38" s="228">
        <v>27885</v>
      </c>
    </row>
    <row r="39" spans="2:63" ht="15.6" customHeight="1">
      <c r="B39" s="338" t="s">
        <v>71</v>
      </c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O39" s="108"/>
      <c r="AD39" s="125" t="str">
        <f t="shared" si="0"/>
        <v>15020</v>
      </c>
      <c r="AE39" s="126">
        <v>1</v>
      </c>
      <c r="AF39" s="126">
        <v>50</v>
      </c>
      <c r="AG39" s="126">
        <v>20</v>
      </c>
      <c r="AH39" s="127">
        <f t="shared" si="1"/>
        <v>61</v>
      </c>
      <c r="AI39" s="128">
        <v>1990</v>
      </c>
      <c r="AK39" s="125" t="str">
        <f t="shared" si="2"/>
        <v>1351</v>
      </c>
      <c r="AL39" s="126">
        <v>1</v>
      </c>
      <c r="AM39" s="126">
        <f t="shared" si="6"/>
        <v>35</v>
      </c>
      <c r="AN39" s="126">
        <v>1</v>
      </c>
      <c r="AO39" s="126">
        <v>1</v>
      </c>
      <c r="AP39" s="128">
        <v>60</v>
      </c>
      <c r="AR39" s="125" t="str">
        <f t="shared" si="3"/>
        <v>1501</v>
      </c>
      <c r="AS39" s="126">
        <v>1</v>
      </c>
      <c r="AT39" s="126">
        <v>50</v>
      </c>
      <c r="AU39" s="126">
        <v>1</v>
      </c>
      <c r="AV39" s="126">
        <v>1</v>
      </c>
      <c r="AW39" s="128">
        <v>416</v>
      </c>
      <c r="AY39" s="125" t="str">
        <f t="shared" si="4"/>
        <v>1501</v>
      </c>
      <c r="AZ39" s="126">
        <v>1</v>
      </c>
      <c r="BA39" s="126">
        <v>50</v>
      </c>
      <c r="BB39" s="126">
        <v>1</v>
      </c>
      <c r="BC39" s="126">
        <v>1</v>
      </c>
      <c r="BD39" s="128">
        <v>239</v>
      </c>
      <c r="BF39" s="125" t="str">
        <f t="shared" si="5"/>
        <v>1501</v>
      </c>
      <c r="BG39" s="227">
        <v>1</v>
      </c>
      <c r="BH39" s="227">
        <v>50</v>
      </c>
      <c r="BI39" s="126">
        <v>1</v>
      </c>
      <c r="BJ39" s="126">
        <v>1</v>
      </c>
      <c r="BK39" s="228">
        <v>27885</v>
      </c>
    </row>
    <row r="40" spans="2:63" ht="16.350000000000001" customHeight="1" thickBot="1">
      <c r="B40" s="18"/>
      <c r="C40" s="23"/>
      <c r="D40" s="18"/>
      <c r="E40" s="18"/>
      <c r="F40" s="18"/>
      <c r="G40" s="18"/>
      <c r="H40" s="18"/>
      <c r="I40" s="18"/>
      <c r="J40" s="18"/>
      <c r="K40" s="18"/>
      <c r="L40" s="18"/>
      <c r="O40" s="163"/>
      <c r="AD40" s="125" t="str">
        <f t="shared" si="0"/>
        <v>15120</v>
      </c>
      <c r="AE40" s="126">
        <v>1</v>
      </c>
      <c r="AF40" s="126">
        <v>51</v>
      </c>
      <c r="AG40" s="126">
        <v>20</v>
      </c>
      <c r="AH40" s="127">
        <f t="shared" si="1"/>
        <v>60</v>
      </c>
      <c r="AI40" s="128">
        <v>2072</v>
      </c>
      <c r="AK40" s="125" t="str">
        <f t="shared" si="2"/>
        <v>1361</v>
      </c>
      <c r="AL40" s="126">
        <v>1</v>
      </c>
      <c r="AM40" s="126">
        <f t="shared" si="6"/>
        <v>36</v>
      </c>
      <c r="AN40" s="126">
        <v>1</v>
      </c>
      <c r="AO40" s="126">
        <v>1</v>
      </c>
      <c r="AP40" s="128">
        <v>60</v>
      </c>
      <c r="AR40" s="125" t="str">
        <f t="shared" si="3"/>
        <v>1511</v>
      </c>
      <c r="AS40" s="126">
        <v>1</v>
      </c>
      <c r="AT40" s="126">
        <v>51</v>
      </c>
      <c r="AU40" s="126">
        <v>1</v>
      </c>
      <c r="AV40" s="126">
        <v>1</v>
      </c>
      <c r="AW40" s="128">
        <v>416</v>
      </c>
      <c r="AY40" s="125" t="str">
        <f t="shared" si="4"/>
        <v>1511</v>
      </c>
      <c r="AZ40" s="126">
        <v>1</v>
      </c>
      <c r="BA40" s="126">
        <v>51</v>
      </c>
      <c r="BB40" s="126">
        <v>1</v>
      </c>
      <c r="BC40" s="126">
        <v>1</v>
      </c>
      <c r="BD40" s="128">
        <v>239</v>
      </c>
      <c r="BF40" s="125" t="str">
        <f t="shared" si="5"/>
        <v>1511</v>
      </c>
      <c r="BG40" s="227">
        <v>1</v>
      </c>
      <c r="BH40" s="227">
        <v>51</v>
      </c>
      <c r="BI40" s="126">
        <v>1</v>
      </c>
      <c r="BJ40" s="126">
        <v>1</v>
      </c>
      <c r="BK40" s="228">
        <v>41197</v>
      </c>
    </row>
    <row r="41" spans="2:63" ht="41.85" customHeight="1" thickBot="1">
      <c r="B41" s="69" t="s">
        <v>75</v>
      </c>
      <c r="C41" s="408" t="s">
        <v>77</v>
      </c>
      <c r="D41" s="409"/>
      <c r="E41" s="391"/>
      <c r="F41" s="390" t="s">
        <v>78</v>
      </c>
      <c r="G41" s="391"/>
      <c r="H41" s="391"/>
      <c r="I41" s="391"/>
      <c r="J41" s="390" t="s">
        <v>79</v>
      </c>
      <c r="K41" s="392"/>
      <c r="L41" s="234" t="s">
        <v>187</v>
      </c>
      <c r="N41" s="166"/>
      <c r="O41" s="167"/>
      <c r="AA41" s="164"/>
      <c r="AB41" s="166"/>
      <c r="AC41" s="164"/>
      <c r="AD41" s="125" t="str">
        <f t="shared" si="0"/>
        <v>15220</v>
      </c>
      <c r="AE41" s="126">
        <v>1</v>
      </c>
      <c r="AF41" s="126">
        <v>52</v>
      </c>
      <c r="AG41" s="126">
        <v>20</v>
      </c>
      <c r="AH41" s="127">
        <f t="shared" si="1"/>
        <v>59</v>
      </c>
      <c r="AI41" s="128">
        <v>2154</v>
      </c>
      <c r="AK41" s="125" t="str">
        <f t="shared" si="2"/>
        <v>1371</v>
      </c>
      <c r="AL41" s="126">
        <v>1</v>
      </c>
      <c r="AM41" s="126">
        <f t="shared" si="6"/>
        <v>37</v>
      </c>
      <c r="AN41" s="126">
        <v>1</v>
      </c>
      <c r="AO41" s="126">
        <v>1</v>
      </c>
      <c r="AP41" s="128">
        <v>60</v>
      </c>
      <c r="AR41" s="125" t="str">
        <f t="shared" si="3"/>
        <v>1521</v>
      </c>
      <c r="AS41" s="126">
        <v>1</v>
      </c>
      <c r="AT41" s="126">
        <v>52</v>
      </c>
      <c r="AU41" s="126">
        <v>1</v>
      </c>
      <c r="AV41" s="126">
        <v>1</v>
      </c>
      <c r="AW41" s="128">
        <v>416</v>
      </c>
      <c r="AY41" s="125" t="str">
        <f t="shared" si="4"/>
        <v>1521</v>
      </c>
      <c r="AZ41" s="126">
        <v>1</v>
      </c>
      <c r="BA41" s="126">
        <v>52</v>
      </c>
      <c r="BB41" s="126">
        <v>1</v>
      </c>
      <c r="BC41" s="126">
        <v>1</v>
      </c>
      <c r="BD41" s="128">
        <v>239</v>
      </c>
      <c r="BF41" s="125" t="str">
        <f t="shared" si="5"/>
        <v>1521</v>
      </c>
      <c r="BG41" s="227">
        <v>1</v>
      </c>
      <c r="BH41" s="227">
        <v>52</v>
      </c>
      <c r="BI41" s="126">
        <v>1</v>
      </c>
      <c r="BJ41" s="126">
        <v>1</v>
      </c>
      <c r="BK41" s="228">
        <v>41197</v>
      </c>
    </row>
    <row r="42" spans="2:63" ht="37.35" customHeight="1" thickBot="1">
      <c r="B42" s="393" t="s">
        <v>74</v>
      </c>
      <c r="C42" s="396" t="s">
        <v>82</v>
      </c>
      <c r="D42" s="397"/>
      <c r="E42" s="235">
        <f>$E$15*20%</f>
        <v>0</v>
      </c>
      <c r="F42" s="398" t="s">
        <v>85</v>
      </c>
      <c r="G42" s="397"/>
      <c r="H42" s="237" t="str">
        <f>TEXT(E16,"#,##0")&amp;" / 日"</f>
        <v>0 / 日</v>
      </c>
      <c r="I42" s="237"/>
      <c r="J42" s="67" t="s">
        <v>87</v>
      </c>
      <c r="K42" s="235" t="str">
        <f>TEXT(E17*2,"#,##0")&amp;" / 次"</f>
        <v>0 / 次</v>
      </c>
      <c r="L42" s="234" t="s">
        <v>188</v>
      </c>
      <c r="M42" s="235">
        <f>E18*30</f>
        <v>0</v>
      </c>
      <c r="O42" s="165"/>
      <c r="AD42" s="125" t="str">
        <f t="shared" si="0"/>
        <v>15320</v>
      </c>
      <c r="AE42" s="126">
        <v>1</v>
      </c>
      <c r="AF42" s="126">
        <v>53</v>
      </c>
      <c r="AG42" s="126">
        <v>20</v>
      </c>
      <c r="AH42" s="127">
        <f t="shared" si="1"/>
        <v>58</v>
      </c>
      <c r="AI42" s="128">
        <v>2236</v>
      </c>
      <c r="AK42" s="125" t="str">
        <f t="shared" si="2"/>
        <v>1381</v>
      </c>
      <c r="AL42" s="126">
        <v>1</v>
      </c>
      <c r="AM42" s="126">
        <f t="shared" si="6"/>
        <v>38</v>
      </c>
      <c r="AN42" s="126">
        <v>1</v>
      </c>
      <c r="AO42" s="126">
        <v>1</v>
      </c>
      <c r="AP42" s="128">
        <v>60</v>
      </c>
      <c r="AR42" s="125" t="str">
        <f t="shared" si="3"/>
        <v>1531</v>
      </c>
      <c r="AS42" s="126">
        <v>1</v>
      </c>
      <c r="AT42" s="126">
        <v>53</v>
      </c>
      <c r="AU42" s="126">
        <v>1</v>
      </c>
      <c r="AV42" s="126">
        <v>1</v>
      </c>
      <c r="AW42" s="128">
        <v>416</v>
      </c>
      <c r="AY42" s="125" t="str">
        <f t="shared" si="4"/>
        <v>1531</v>
      </c>
      <c r="AZ42" s="126">
        <v>1</v>
      </c>
      <c r="BA42" s="126">
        <v>53</v>
      </c>
      <c r="BB42" s="126">
        <v>1</v>
      </c>
      <c r="BC42" s="126">
        <v>1</v>
      </c>
      <c r="BD42" s="128">
        <v>239</v>
      </c>
      <c r="BF42" s="125" t="str">
        <f t="shared" si="5"/>
        <v>1531</v>
      </c>
      <c r="BG42" s="227">
        <v>1</v>
      </c>
      <c r="BH42" s="227">
        <v>53</v>
      </c>
      <c r="BI42" s="126">
        <v>1</v>
      </c>
      <c r="BJ42" s="126">
        <v>1</v>
      </c>
      <c r="BK42" s="228">
        <v>41197</v>
      </c>
    </row>
    <row r="43" spans="2:63" ht="37.35" customHeight="1" thickBot="1">
      <c r="B43" s="394"/>
      <c r="C43" s="396" t="s">
        <v>83</v>
      </c>
      <c r="D43" s="397" t="s">
        <v>72</v>
      </c>
      <c r="E43" s="235">
        <f>$E$15*100%</f>
        <v>0</v>
      </c>
      <c r="F43" s="398" t="s">
        <v>86</v>
      </c>
      <c r="G43" s="397"/>
      <c r="H43" s="237" t="str">
        <f>TEXT(E16*5,"#,##0")&amp;" / 日"</f>
        <v>0 / 日</v>
      </c>
      <c r="I43" s="237"/>
      <c r="J43" s="68" t="s">
        <v>137</v>
      </c>
      <c r="K43" s="235" t="str">
        <f>TEXT(E17*10,"#,##0")&amp;" / 次"</f>
        <v>0 / 次</v>
      </c>
      <c r="L43" s="234" t="s">
        <v>189</v>
      </c>
      <c r="M43" s="236" t="str">
        <f>TEXT(E18*100%,"#,##0")&amp;" / 月"</f>
        <v>0 / 月</v>
      </c>
      <c r="O43" s="165"/>
      <c r="AD43" s="125" t="str">
        <f t="shared" si="0"/>
        <v>15420</v>
      </c>
      <c r="AE43" s="126">
        <v>1</v>
      </c>
      <c r="AF43" s="126">
        <v>54</v>
      </c>
      <c r="AG43" s="126">
        <v>20</v>
      </c>
      <c r="AH43" s="127">
        <f t="shared" si="1"/>
        <v>57</v>
      </c>
      <c r="AI43" s="128">
        <v>2318</v>
      </c>
      <c r="AK43" s="125" t="str">
        <f t="shared" si="2"/>
        <v>1391</v>
      </c>
      <c r="AL43" s="126">
        <v>1</v>
      </c>
      <c r="AM43" s="126">
        <f t="shared" si="6"/>
        <v>39</v>
      </c>
      <c r="AN43" s="126">
        <v>1</v>
      </c>
      <c r="AO43" s="126">
        <v>1</v>
      </c>
      <c r="AP43" s="128">
        <v>60</v>
      </c>
      <c r="AR43" s="125" t="str">
        <f t="shared" si="3"/>
        <v>1541</v>
      </c>
      <c r="AS43" s="126">
        <v>1</v>
      </c>
      <c r="AT43" s="126">
        <v>54</v>
      </c>
      <c r="AU43" s="126">
        <v>1</v>
      </c>
      <c r="AV43" s="126">
        <v>1</v>
      </c>
      <c r="AW43" s="128">
        <v>416</v>
      </c>
      <c r="AY43" s="125" t="str">
        <f t="shared" si="4"/>
        <v>1541</v>
      </c>
      <c r="AZ43" s="126">
        <v>1</v>
      </c>
      <c r="BA43" s="126">
        <v>54</v>
      </c>
      <c r="BB43" s="126">
        <v>1</v>
      </c>
      <c r="BC43" s="126">
        <v>1</v>
      </c>
      <c r="BD43" s="128">
        <v>239</v>
      </c>
      <c r="BF43" s="125" t="str">
        <f t="shared" si="5"/>
        <v>1541</v>
      </c>
      <c r="BG43" s="227">
        <v>1</v>
      </c>
      <c r="BH43" s="227">
        <v>54</v>
      </c>
      <c r="BI43" s="126">
        <v>1</v>
      </c>
      <c r="BJ43" s="126">
        <v>1</v>
      </c>
      <c r="BK43" s="228">
        <v>41197</v>
      </c>
    </row>
    <row r="44" spans="2:63" ht="37.35" customHeight="1" thickBot="1">
      <c r="B44" s="395"/>
      <c r="C44" s="399" t="s">
        <v>84</v>
      </c>
      <c r="D44" s="400" t="s">
        <v>73</v>
      </c>
      <c r="E44" s="235">
        <f>$E$15*100%</f>
        <v>0</v>
      </c>
      <c r="F44" s="401" t="s">
        <v>80</v>
      </c>
      <c r="G44" s="402"/>
      <c r="H44" s="403"/>
      <c r="I44" s="404"/>
      <c r="J44" s="405" t="s">
        <v>81</v>
      </c>
      <c r="K44" s="406"/>
      <c r="L44" s="65"/>
      <c r="AD44" s="125" t="str">
        <f t="shared" si="0"/>
        <v>15520</v>
      </c>
      <c r="AE44" s="126">
        <v>1</v>
      </c>
      <c r="AF44" s="126">
        <v>55</v>
      </c>
      <c r="AG44" s="126">
        <v>20</v>
      </c>
      <c r="AH44" s="127">
        <f t="shared" si="1"/>
        <v>56</v>
      </c>
      <c r="AI44" s="128">
        <v>2400</v>
      </c>
      <c r="AK44" s="125" t="str">
        <f t="shared" si="2"/>
        <v>1401</v>
      </c>
      <c r="AL44" s="126">
        <v>1</v>
      </c>
      <c r="AM44" s="126">
        <f t="shared" si="6"/>
        <v>40</v>
      </c>
      <c r="AN44" s="126">
        <v>1</v>
      </c>
      <c r="AO44" s="126">
        <v>1</v>
      </c>
      <c r="AP44" s="128">
        <v>106</v>
      </c>
      <c r="AR44" s="125" t="str">
        <f t="shared" si="3"/>
        <v>1551</v>
      </c>
      <c r="AS44" s="126">
        <v>1</v>
      </c>
      <c r="AT44" s="126">
        <v>55</v>
      </c>
      <c r="AU44" s="126">
        <v>1</v>
      </c>
      <c r="AV44" s="126">
        <v>1</v>
      </c>
      <c r="AW44" s="128">
        <v>517</v>
      </c>
      <c r="AY44" s="125" t="str">
        <f t="shared" si="4"/>
        <v>1551</v>
      </c>
      <c r="AZ44" s="126">
        <v>1</v>
      </c>
      <c r="BA44" s="126">
        <v>55</v>
      </c>
      <c r="BB44" s="126">
        <v>1</v>
      </c>
      <c r="BC44" s="126">
        <v>1</v>
      </c>
      <c r="BD44" s="128">
        <v>298</v>
      </c>
      <c r="BF44" s="125" t="str">
        <f t="shared" si="5"/>
        <v>1551</v>
      </c>
      <c r="BG44" s="227">
        <v>1</v>
      </c>
      <c r="BH44" s="227">
        <v>55</v>
      </c>
      <c r="BI44" s="126">
        <v>1</v>
      </c>
      <c r="BJ44" s="126">
        <v>1</v>
      </c>
      <c r="BK44" s="228">
        <v>41197</v>
      </c>
    </row>
    <row r="45" spans="2:63">
      <c r="B45" s="65" t="s">
        <v>88</v>
      </c>
      <c r="C45" s="71" t="s">
        <v>95</v>
      </c>
      <c r="D45" s="29"/>
      <c r="E45" s="30"/>
      <c r="F45" s="30"/>
      <c r="G45" s="30"/>
      <c r="H45" s="30"/>
      <c r="I45" s="30"/>
      <c r="J45" s="30"/>
      <c r="K45" s="25"/>
      <c r="L45" s="65"/>
      <c r="AD45" s="125" t="str">
        <f t="shared" si="0"/>
        <v>15620</v>
      </c>
      <c r="AE45" s="126">
        <v>1</v>
      </c>
      <c r="AF45" s="126">
        <v>56</v>
      </c>
      <c r="AG45" s="126">
        <v>20</v>
      </c>
      <c r="AH45" s="127">
        <f t="shared" si="1"/>
        <v>55</v>
      </c>
      <c r="AI45" s="128">
        <v>2610</v>
      </c>
      <c r="AK45" s="125" t="str">
        <f t="shared" si="2"/>
        <v>1411</v>
      </c>
      <c r="AL45" s="126">
        <v>1</v>
      </c>
      <c r="AM45" s="126">
        <f t="shared" si="6"/>
        <v>41</v>
      </c>
      <c r="AN45" s="126">
        <v>1</v>
      </c>
      <c r="AO45" s="126">
        <v>1</v>
      </c>
      <c r="AP45" s="128">
        <v>106</v>
      </c>
      <c r="AR45" s="125" t="str">
        <f t="shared" si="3"/>
        <v>1561</v>
      </c>
      <c r="AS45" s="126">
        <v>1</v>
      </c>
      <c r="AT45" s="126">
        <v>56</v>
      </c>
      <c r="AU45" s="126">
        <v>1</v>
      </c>
      <c r="AV45" s="126">
        <v>1</v>
      </c>
      <c r="AW45" s="128">
        <v>517</v>
      </c>
      <c r="AY45" s="125" t="str">
        <f t="shared" si="4"/>
        <v>1561</v>
      </c>
      <c r="AZ45" s="126">
        <v>1</v>
      </c>
      <c r="BA45" s="126">
        <v>56</v>
      </c>
      <c r="BB45" s="126">
        <v>1</v>
      </c>
      <c r="BC45" s="126">
        <v>1</v>
      </c>
      <c r="BD45" s="128">
        <v>298</v>
      </c>
      <c r="BF45" s="125" t="str">
        <f t="shared" si="5"/>
        <v>1561</v>
      </c>
      <c r="BG45" s="227">
        <v>1</v>
      </c>
      <c r="BH45" s="227">
        <v>56</v>
      </c>
      <c r="BI45" s="126">
        <v>1</v>
      </c>
      <c r="BJ45" s="126">
        <v>1</v>
      </c>
      <c r="BK45" s="228">
        <v>58681</v>
      </c>
    </row>
    <row r="46" spans="2:63" ht="18" customHeight="1">
      <c r="B46" s="65" t="s">
        <v>89</v>
      </c>
      <c r="C46" s="71" t="s">
        <v>96</v>
      </c>
      <c r="D46" s="29"/>
      <c r="E46" s="30"/>
      <c r="F46" s="30"/>
      <c r="G46" s="30"/>
      <c r="H46" s="30"/>
      <c r="I46" s="30"/>
      <c r="J46" s="30"/>
      <c r="K46" s="25"/>
      <c r="L46" s="65"/>
      <c r="AD46" s="125" t="str">
        <f t="shared" si="0"/>
        <v>15720</v>
      </c>
      <c r="AE46" s="126">
        <v>1</v>
      </c>
      <c r="AF46" s="126">
        <v>57</v>
      </c>
      <c r="AG46" s="126">
        <v>20</v>
      </c>
      <c r="AH46" s="127">
        <f t="shared" si="1"/>
        <v>54</v>
      </c>
      <c r="AI46" s="128">
        <v>2820</v>
      </c>
      <c r="AK46" s="125" t="str">
        <f t="shared" si="2"/>
        <v>1421</v>
      </c>
      <c r="AL46" s="126">
        <v>1</v>
      </c>
      <c r="AM46" s="126">
        <f t="shared" si="6"/>
        <v>42</v>
      </c>
      <c r="AN46" s="126">
        <v>1</v>
      </c>
      <c r="AO46" s="126">
        <v>1</v>
      </c>
      <c r="AP46" s="128">
        <v>106</v>
      </c>
      <c r="AR46" s="125" t="str">
        <f t="shared" si="3"/>
        <v>1571</v>
      </c>
      <c r="AS46" s="126">
        <v>1</v>
      </c>
      <c r="AT46" s="126">
        <v>57</v>
      </c>
      <c r="AU46" s="126">
        <v>1</v>
      </c>
      <c r="AV46" s="126">
        <v>1</v>
      </c>
      <c r="AW46" s="128">
        <v>517</v>
      </c>
      <c r="AY46" s="125" t="str">
        <f t="shared" si="4"/>
        <v>1571</v>
      </c>
      <c r="AZ46" s="126">
        <v>1</v>
      </c>
      <c r="BA46" s="126">
        <v>57</v>
      </c>
      <c r="BB46" s="126">
        <v>1</v>
      </c>
      <c r="BC46" s="126">
        <v>1</v>
      </c>
      <c r="BD46" s="128">
        <v>298</v>
      </c>
      <c r="BF46" s="125" t="str">
        <f t="shared" si="5"/>
        <v>1571</v>
      </c>
      <c r="BG46" s="227">
        <v>1</v>
      </c>
      <c r="BH46" s="227">
        <v>57</v>
      </c>
      <c r="BI46" s="126">
        <v>1</v>
      </c>
      <c r="BJ46" s="126">
        <v>1</v>
      </c>
      <c r="BK46" s="228">
        <v>58681</v>
      </c>
    </row>
    <row r="47" spans="2:63" ht="18" customHeight="1">
      <c r="B47" s="65" t="s">
        <v>90</v>
      </c>
      <c r="C47" s="71" t="s">
        <v>100</v>
      </c>
      <c r="D47" s="29"/>
      <c r="E47" s="30"/>
      <c r="F47" s="30"/>
      <c r="G47" s="30"/>
      <c r="H47" s="30"/>
      <c r="I47" s="30"/>
      <c r="J47" s="30"/>
      <c r="K47" s="25"/>
      <c r="L47" s="65"/>
      <c r="AD47" s="125" t="str">
        <f t="shared" si="0"/>
        <v>15820</v>
      </c>
      <c r="AE47" s="126">
        <v>1</v>
      </c>
      <c r="AF47" s="126">
        <v>58</v>
      </c>
      <c r="AG47" s="126">
        <v>20</v>
      </c>
      <c r="AH47" s="127">
        <f t="shared" si="1"/>
        <v>53</v>
      </c>
      <c r="AI47" s="128">
        <v>3030</v>
      </c>
      <c r="AK47" s="125" t="str">
        <f t="shared" si="2"/>
        <v>1431</v>
      </c>
      <c r="AL47" s="126">
        <v>1</v>
      </c>
      <c r="AM47" s="126">
        <f t="shared" si="6"/>
        <v>43</v>
      </c>
      <c r="AN47" s="126">
        <v>1</v>
      </c>
      <c r="AO47" s="126">
        <v>1</v>
      </c>
      <c r="AP47" s="128">
        <v>106</v>
      </c>
      <c r="AR47" s="125" t="str">
        <f t="shared" si="3"/>
        <v>1581</v>
      </c>
      <c r="AS47" s="126">
        <v>1</v>
      </c>
      <c r="AT47" s="126">
        <v>58</v>
      </c>
      <c r="AU47" s="126">
        <v>1</v>
      </c>
      <c r="AV47" s="126">
        <v>1</v>
      </c>
      <c r="AW47" s="128">
        <v>517</v>
      </c>
      <c r="AY47" s="125" t="str">
        <f t="shared" si="4"/>
        <v>1581</v>
      </c>
      <c r="AZ47" s="126">
        <v>1</v>
      </c>
      <c r="BA47" s="126">
        <v>58</v>
      </c>
      <c r="BB47" s="126">
        <v>1</v>
      </c>
      <c r="BC47" s="126">
        <v>1</v>
      </c>
      <c r="BD47" s="128">
        <v>298</v>
      </c>
      <c r="BF47" s="125" t="str">
        <f t="shared" si="5"/>
        <v>1581</v>
      </c>
      <c r="BG47" s="227">
        <v>1</v>
      </c>
      <c r="BH47" s="227">
        <v>58</v>
      </c>
      <c r="BI47" s="126">
        <v>1</v>
      </c>
      <c r="BJ47" s="126">
        <v>1</v>
      </c>
      <c r="BK47" s="228">
        <v>58681</v>
      </c>
    </row>
    <row r="48" spans="2:63" ht="18.600000000000001" customHeight="1">
      <c r="B48" s="65" t="s">
        <v>91</v>
      </c>
      <c r="C48" s="71" t="s">
        <v>97</v>
      </c>
      <c r="D48" s="72"/>
      <c r="E48" s="70"/>
      <c r="F48" s="70"/>
      <c r="G48" s="70"/>
      <c r="H48" s="70"/>
      <c r="I48" s="70"/>
      <c r="J48" s="70"/>
      <c r="K48" s="28"/>
      <c r="L48" s="65"/>
      <c r="O48" s="168"/>
      <c r="AD48" s="125" t="str">
        <f t="shared" si="0"/>
        <v>15920</v>
      </c>
      <c r="AE48" s="126">
        <v>1</v>
      </c>
      <c r="AF48" s="126">
        <v>59</v>
      </c>
      <c r="AG48" s="126">
        <v>20</v>
      </c>
      <c r="AH48" s="127">
        <f t="shared" si="1"/>
        <v>52</v>
      </c>
      <c r="AI48" s="128">
        <v>3240</v>
      </c>
      <c r="AK48" s="125" t="str">
        <f t="shared" si="2"/>
        <v>1441</v>
      </c>
      <c r="AL48" s="126">
        <v>1</v>
      </c>
      <c r="AM48" s="126">
        <f t="shared" si="6"/>
        <v>44</v>
      </c>
      <c r="AN48" s="126">
        <v>1</v>
      </c>
      <c r="AO48" s="126">
        <v>1</v>
      </c>
      <c r="AP48" s="128">
        <v>106</v>
      </c>
      <c r="AR48" s="125" t="str">
        <f t="shared" si="3"/>
        <v>1591</v>
      </c>
      <c r="AS48" s="126">
        <v>1</v>
      </c>
      <c r="AT48" s="126">
        <v>59</v>
      </c>
      <c r="AU48" s="126">
        <v>1</v>
      </c>
      <c r="AV48" s="126">
        <v>1</v>
      </c>
      <c r="AW48" s="128">
        <v>517</v>
      </c>
      <c r="AY48" s="125" t="str">
        <f t="shared" si="4"/>
        <v>1591</v>
      </c>
      <c r="AZ48" s="126">
        <v>1</v>
      </c>
      <c r="BA48" s="126">
        <v>59</v>
      </c>
      <c r="BB48" s="126">
        <v>1</v>
      </c>
      <c r="BC48" s="126">
        <v>1</v>
      </c>
      <c r="BD48" s="128">
        <v>298</v>
      </c>
      <c r="BF48" s="125" t="str">
        <f t="shared" si="5"/>
        <v>1591</v>
      </c>
      <c r="BG48" s="227">
        <v>1</v>
      </c>
      <c r="BH48" s="227">
        <v>59</v>
      </c>
      <c r="BI48" s="126">
        <v>1</v>
      </c>
      <c r="BJ48" s="126">
        <v>1</v>
      </c>
      <c r="BK48" s="228">
        <v>58681</v>
      </c>
    </row>
    <row r="49" spans="2:63" ht="17.850000000000001" customHeight="1">
      <c r="B49" s="65" t="s">
        <v>92</v>
      </c>
      <c r="C49" s="73" t="s">
        <v>101</v>
      </c>
      <c r="D49" s="72"/>
      <c r="E49" s="70"/>
      <c r="F49" s="70"/>
      <c r="G49" s="70"/>
      <c r="H49" s="70"/>
      <c r="I49" s="70"/>
      <c r="J49" s="70"/>
      <c r="K49" s="28"/>
      <c r="L49" s="65"/>
      <c r="O49" s="169"/>
      <c r="AD49" s="178" t="str">
        <f t="shared" si="0"/>
        <v>16020</v>
      </c>
      <c r="AE49" s="175">
        <v>1</v>
      </c>
      <c r="AF49" s="175">
        <v>60</v>
      </c>
      <c r="AG49" s="175">
        <v>20</v>
      </c>
      <c r="AH49" s="176">
        <f t="shared" si="1"/>
        <v>51</v>
      </c>
      <c r="AI49" s="177">
        <v>3450</v>
      </c>
      <c r="AK49" s="125" t="str">
        <f t="shared" si="2"/>
        <v>1451</v>
      </c>
      <c r="AL49" s="126">
        <v>1</v>
      </c>
      <c r="AM49" s="126">
        <f t="shared" si="6"/>
        <v>45</v>
      </c>
      <c r="AN49" s="126">
        <v>1</v>
      </c>
      <c r="AO49" s="126">
        <v>1</v>
      </c>
      <c r="AP49" s="128">
        <v>163</v>
      </c>
      <c r="AR49" s="125" t="str">
        <f t="shared" si="3"/>
        <v>1601</v>
      </c>
      <c r="AS49" s="126">
        <v>1</v>
      </c>
      <c r="AT49" s="126">
        <v>60</v>
      </c>
      <c r="AU49" s="126">
        <v>1</v>
      </c>
      <c r="AV49" s="126">
        <v>1</v>
      </c>
      <c r="AW49" s="128">
        <v>590</v>
      </c>
      <c r="AY49" s="125" t="str">
        <f t="shared" si="4"/>
        <v>1601</v>
      </c>
      <c r="AZ49" s="126">
        <v>1</v>
      </c>
      <c r="BA49" s="126">
        <v>60</v>
      </c>
      <c r="BB49" s="126">
        <v>1</v>
      </c>
      <c r="BC49" s="126">
        <v>1</v>
      </c>
      <c r="BD49" s="128">
        <v>376</v>
      </c>
      <c r="BF49" s="125" t="str">
        <f t="shared" si="5"/>
        <v>1601</v>
      </c>
      <c r="BG49" s="227">
        <v>1</v>
      </c>
      <c r="BH49" s="227">
        <v>60</v>
      </c>
      <c r="BI49" s="126">
        <v>1</v>
      </c>
      <c r="BJ49" s="126">
        <v>1</v>
      </c>
      <c r="BK49" s="228">
        <v>58681</v>
      </c>
    </row>
    <row r="50" spans="2:63" ht="20.100000000000001" customHeight="1">
      <c r="B50" s="65" t="s">
        <v>93</v>
      </c>
      <c r="C50" s="73" t="s">
        <v>98</v>
      </c>
      <c r="D50" s="29"/>
      <c r="E50" s="30"/>
      <c r="F50" s="30"/>
      <c r="G50" s="30"/>
      <c r="H50" s="30"/>
      <c r="I50" s="30"/>
      <c r="J50" s="30"/>
      <c r="K50" s="25"/>
      <c r="L50" s="65"/>
      <c r="O50" s="168"/>
      <c r="AD50" s="204" t="str">
        <f t="shared" ref="AD50:AD94" si="7">AE50&amp;AF50&amp;AG50</f>
        <v>21620</v>
      </c>
      <c r="AE50" s="205">
        <v>2</v>
      </c>
      <c r="AF50" s="205">
        <v>16</v>
      </c>
      <c r="AG50" s="205">
        <v>20</v>
      </c>
      <c r="AH50" s="206">
        <f t="shared" ref="AH50:AH94" si="8">111-AF50</f>
        <v>95</v>
      </c>
      <c r="AI50" s="128">
        <v>1030</v>
      </c>
      <c r="AK50" s="125" t="str">
        <f t="shared" si="2"/>
        <v>1461</v>
      </c>
      <c r="AL50" s="126">
        <v>1</v>
      </c>
      <c r="AM50" s="126">
        <f t="shared" si="6"/>
        <v>46</v>
      </c>
      <c r="AN50" s="126">
        <v>1</v>
      </c>
      <c r="AO50" s="126">
        <v>1</v>
      </c>
      <c r="AP50" s="128">
        <v>163</v>
      </c>
      <c r="AR50" s="125" t="str">
        <f t="shared" si="3"/>
        <v>1611</v>
      </c>
      <c r="AS50" s="126">
        <v>1</v>
      </c>
      <c r="AT50" s="126">
        <v>61</v>
      </c>
      <c r="AU50" s="126">
        <v>1</v>
      </c>
      <c r="AV50" s="126">
        <v>1</v>
      </c>
      <c r="AW50" s="128">
        <v>590</v>
      </c>
      <c r="AY50" s="125" t="str">
        <f t="shared" si="4"/>
        <v>1611</v>
      </c>
      <c r="AZ50" s="126">
        <v>1</v>
      </c>
      <c r="BA50" s="126">
        <v>61</v>
      </c>
      <c r="BB50" s="126">
        <v>1</v>
      </c>
      <c r="BC50" s="126">
        <v>1</v>
      </c>
      <c r="BD50" s="128">
        <v>376</v>
      </c>
      <c r="BF50" s="125" t="str">
        <f t="shared" si="5"/>
        <v>1611</v>
      </c>
      <c r="BG50" s="227">
        <v>1</v>
      </c>
      <c r="BH50" s="227">
        <v>61</v>
      </c>
      <c r="BI50" s="126">
        <v>1</v>
      </c>
      <c r="BJ50" s="126">
        <v>1</v>
      </c>
      <c r="BK50" s="228">
        <v>81080</v>
      </c>
    </row>
    <row r="51" spans="2:63" ht="18" customHeight="1">
      <c r="B51" s="65" t="s">
        <v>94</v>
      </c>
      <c r="C51" s="71" t="s">
        <v>99</v>
      </c>
      <c r="D51" s="29"/>
      <c r="E51" s="30"/>
      <c r="F51" s="30"/>
      <c r="G51" s="30"/>
      <c r="H51" s="30"/>
      <c r="I51" s="30"/>
      <c r="J51" s="30"/>
      <c r="K51" s="25"/>
      <c r="L51" s="65"/>
      <c r="O51" s="168"/>
      <c r="AD51" s="204" t="str">
        <f t="shared" si="7"/>
        <v>21720</v>
      </c>
      <c r="AE51" s="205">
        <v>2</v>
      </c>
      <c r="AF51" s="205">
        <v>17</v>
      </c>
      <c r="AG51" s="205">
        <v>20</v>
      </c>
      <c r="AH51" s="206">
        <f t="shared" si="8"/>
        <v>94</v>
      </c>
      <c r="AI51" s="128">
        <v>1043</v>
      </c>
      <c r="AK51" s="125" t="str">
        <f t="shared" si="2"/>
        <v>1471</v>
      </c>
      <c r="AL51" s="126">
        <v>1</v>
      </c>
      <c r="AM51" s="126">
        <f t="shared" si="6"/>
        <v>47</v>
      </c>
      <c r="AN51" s="126">
        <v>1</v>
      </c>
      <c r="AO51" s="126">
        <v>1</v>
      </c>
      <c r="AP51" s="128">
        <v>163</v>
      </c>
      <c r="AR51" s="125" t="str">
        <f t="shared" si="3"/>
        <v>1621</v>
      </c>
      <c r="AS51" s="126">
        <v>1</v>
      </c>
      <c r="AT51" s="126">
        <v>62</v>
      </c>
      <c r="AU51" s="126">
        <v>1</v>
      </c>
      <c r="AV51" s="126">
        <v>1</v>
      </c>
      <c r="AW51" s="128">
        <v>590</v>
      </c>
      <c r="AY51" s="125" t="str">
        <f t="shared" si="4"/>
        <v>1621</v>
      </c>
      <c r="AZ51" s="126">
        <v>1</v>
      </c>
      <c r="BA51" s="126">
        <v>62</v>
      </c>
      <c r="BB51" s="126">
        <v>1</v>
      </c>
      <c r="BC51" s="126">
        <v>1</v>
      </c>
      <c r="BD51" s="128">
        <v>376</v>
      </c>
      <c r="BF51" s="125" t="str">
        <f t="shared" si="5"/>
        <v>1621</v>
      </c>
      <c r="BG51" s="227">
        <v>1</v>
      </c>
      <c r="BH51" s="227">
        <v>62</v>
      </c>
      <c r="BI51" s="126">
        <v>1</v>
      </c>
      <c r="BJ51" s="126">
        <v>1</v>
      </c>
      <c r="BK51" s="228">
        <v>81080</v>
      </c>
    </row>
    <row r="52" spans="2:63" ht="18.600000000000001" customHeight="1">
      <c r="O52" s="168"/>
      <c r="AD52" s="204" t="str">
        <f t="shared" si="7"/>
        <v>21820</v>
      </c>
      <c r="AE52" s="205">
        <v>2</v>
      </c>
      <c r="AF52" s="205">
        <v>18</v>
      </c>
      <c r="AG52" s="205">
        <v>20</v>
      </c>
      <c r="AH52" s="206">
        <f t="shared" si="8"/>
        <v>93</v>
      </c>
      <c r="AI52" s="128">
        <v>1055</v>
      </c>
      <c r="AK52" s="125" t="str">
        <f t="shared" si="2"/>
        <v>1481</v>
      </c>
      <c r="AL52" s="126">
        <v>1</v>
      </c>
      <c r="AM52" s="126">
        <f t="shared" si="6"/>
        <v>48</v>
      </c>
      <c r="AN52" s="126">
        <v>1</v>
      </c>
      <c r="AO52" s="126">
        <v>1</v>
      </c>
      <c r="AP52" s="128">
        <v>163</v>
      </c>
      <c r="AR52" s="125" t="str">
        <f t="shared" si="3"/>
        <v>1631</v>
      </c>
      <c r="AS52" s="126">
        <v>1</v>
      </c>
      <c r="AT52" s="126">
        <v>63</v>
      </c>
      <c r="AU52" s="126">
        <v>1</v>
      </c>
      <c r="AV52" s="126">
        <v>1</v>
      </c>
      <c r="AW52" s="128">
        <v>590</v>
      </c>
      <c r="AY52" s="125" t="str">
        <f t="shared" si="4"/>
        <v>1631</v>
      </c>
      <c r="AZ52" s="126">
        <v>1</v>
      </c>
      <c r="BA52" s="126">
        <v>63</v>
      </c>
      <c r="BB52" s="126">
        <v>1</v>
      </c>
      <c r="BC52" s="126">
        <v>1</v>
      </c>
      <c r="BD52" s="128">
        <v>376</v>
      </c>
      <c r="BF52" s="125" t="str">
        <f t="shared" si="5"/>
        <v>1631</v>
      </c>
      <c r="BG52" s="227">
        <v>1</v>
      </c>
      <c r="BH52" s="227">
        <v>63</v>
      </c>
      <c r="BI52" s="126">
        <v>1</v>
      </c>
      <c r="BJ52" s="126">
        <v>1</v>
      </c>
      <c r="BK52" s="228">
        <v>81080</v>
      </c>
    </row>
    <row r="53" spans="2:63" ht="18" customHeight="1">
      <c r="O53" s="171"/>
      <c r="AD53" s="204" t="str">
        <f t="shared" si="7"/>
        <v>21920</v>
      </c>
      <c r="AE53" s="205">
        <v>2</v>
      </c>
      <c r="AF53" s="205">
        <v>19</v>
      </c>
      <c r="AG53" s="205">
        <v>20</v>
      </c>
      <c r="AH53" s="206">
        <f t="shared" si="8"/>
        <v>92</v>
      </c>
      <c r="AI53" s="128">
        <v>1068</v>
      </c>
      <c r="AK53" s="125" t="str">
        <f t="shared" si="2"/>
        <v>1491</v>
      </c>
      <c r="AL53" s="126">
        <v>1</v>
      </c>
      <c r="AM53" s="126">
        <f t="shared" si="6"/>
        <v>49</v>
      </c>
      <c r="AN53" s="126">
        <v>1</v>
      </c>
      <c r="AO53" s="126">
        <v>1</v>
      </c>
      <c r="AP53" s="128">
        <v>163</v>
      </c>
      <c r="AR53" s="125" t="str">
        <f t="shared" si="3"/>
        <v>1641</v>
      </c>
      <c r="AS53" s="126">
        <v>1</v>
      </c>
      <c r="AT53" s="126">
        <v>64</v>
      </c>
      <c r="AU53" s="126">
        <v>1</v>
      </c>
      <c r="AV53" s="126">
        <v>1</v>
      </c>
      <c r="AW53" s="128">
        <v>590</v>
      </c>
      <c r="AY53" s="125" t="str">
        <f t="shared" si="4"/>
        <v>1641</v>
      </c>
      <c r="AZ53" s="126">
        <v>1</v>
      </c>
      <c r="BA53" s="126">
        <v>64</v>
      </c>
      <c r="BB53" s="126">
        <v>1</v>
      </c>
      <c r="BC53" s="126">
        <v>1</v>
      </c>
      <c r="BD53" s="128">
        <v>376</v>
      </c>
      <c r="BF53" s="125" t="str">
        <f t="shared" si="5"/>
        <v>1641</v>
      </c>
      <c r="BG53" s="227">
        <v>1</v>
      </c>
      <c r="BH53" s="227">
        <v>64</v>
      </c>
      <c r="BI53" s="126">
        <v>1</v>
      </c>
      <c r="BJ53" s="126">
        <v>1</v>
      </c>
      <c r="BK53" s="228">
        <v>81080</v>
      </c>
    </row>
    <row r="54" spans="2:63" ht="17.850000000000001" customHeight="1">
      <c r="O54" s="172"/>
      <c r="AD54" s="204" t="str">
        <f t="shared" si="7"/>
        <v>22020</v>
      </c>
      <c r="AE54" s="205">
        <v>2</v>
      </c>
      <c r="AF54" s="205">
        <v>20</v>
      </c>
      <c r="AG54" s="205">
        <v>20</v>
      </c>
      <c r="AH54" s="206">
        <f t="shared" si="8"/>
        <v>91</v>
      </c>
      <c r="AI54" s="128">
        <v>1080</v>
      </c>
      <c r="AK54" s="125" t="str">
        <f t="shared" si="2"/>
        <v>1501</v>
      </c>
      <c r="AL54" s="126">
        <v>1</v>
      </c>
      <c r="AM54" s="126">
        <f t="shared" si="6"/>
        <v>50</v>
      </c>
      <c r="AN54" s="126">
        <v>1</v>
      </c>
      <c r="AO54" s="126">
        <v>1</v>
      </c>
      <c r="AP54" s="128">
        <v>245</v>
      </c>
      <c r="AR54" s="125" t="str">
        <f t="shared" si="3"/>
        <v>1651</v>
      </c>
      <c r="AS54" s="126">
        <v>1</v>
      </c>
      <c r="AT54" s="126">
        <v>65</v>
      </c>
      <c r="AU54" s="126">
        <v>1</v>
      </c>
      <c r="AV54" s="126">
        <v>1</v>
      </c>
      <c r="AW54" s="128">
        <v>755</v>
      </c>
      <c r="AX54" s="173"/>
      <c r="AY54" s="125" t="str">
        <f t="shared" si="4"/>
        <v>1651</v>
      </c>
      <c r="AZ54" s="126">
        <v>1</v>
      </c>
      <c r="BA54" s="126">
        <v>65</v>
      </c>
      <c r="BB54" s="126">
        <v>1</v>
      </c>
      <c r="BC54" s="126">
        <v>1</v>
      </c>
      <c r="BD54" s="128">
        <v>441</v>
      </c>
      <c r="BE54" s="173"/>
      <c r="BF54" s="125" t="str">
        <f t="shared" si="5"/>
        <v>1651</v>
      </c>
      <c r="BG54" s="227">
        <v>1</v>
      </c>
      <c r="BH54" s="227">
        <v>65</v>
      </c>
      <c r="BI54" s="126">
        <v>1</v>
      </c>
      <c r="BJ54" s="126">
        <v>1</v>
      </c>
      <c r="BK54" s="228">
        <v>81080</v>
      </c>
    </row>
    <row r="55" spans="2:63" ht="17.100000000000001" customHeight="1">
      <c r="O55" s="172"/>
      <c r="AD55" s="204" t="str">
        <f t="shared" si="7"/>
        <v>22120</v>
      </c>
      <c r="AE55" s="205">
        <v>2</v>
      </c>
      <c r="AF55" s="205">
        <v>21</v>
      </c>
      <c r="AG55" s="205">
        <v>20</v>
      </c>
      <c r="AH55" s="206">
        <f t="shared" si="8"/>
        <v>90</v>
      </c>
      <c r="AI55" s="128">
        <v>1094</v>
      </c>
      <c r="AK55" s="125" t="str">
        <f t="shared" si="2"/>
        <v>1511</v>
      </c>
      <c r="AL55" s="126">
        <v>1</v>
      </c>
      <c r="AM55" s="126">
        <f t="shared" si="6"/>
        <v>51</v>
      </c>
      <c r="AN55" s="126">
        <v>1</v>
      </c>
      <c r="AO55" s="126">
        <v>1</v>
      </c>
      <c r="AP55" s="128">
        <v>245</v>
      </c>
      <c r="AR55" s="125" t="str">
        <f t="shared" si="3"/>
        <v>1661</v>
      </c>
      <c r="AS55" s="126">
        <v>1</v>
      </c>
      <c r="AT55" s="126">
        <v>66</v>
      </c>
      <c r="AU55" s="126">
        <v>1</v>
      </c>
      <c r="AV55" s="126">
        <v>1</v>
      </c>
      <c r="AW55" s="128">
        <v>755</v>
      </c>
      <c r="AX55" s="173"/>
      <c r="AY55" s="125" t="str">
        <f t="shared" si="4"/>
        <v>1661</v>
      </c>
      <c r="AZ55" s="126">
        <v>1</v>
      </c>
      <c r="BA55" s="126">
        <v>66</v>
      </c>
      <c r="BB55" s="126">
        <v>1</v>
      </c>
      <c r="BC55" s="126">
        <v>1</v>
      </c>
      <c r="BD55" s="128">
        <v>441</v>
      </c>
      <c r="BE55" s="173"/>
      <c r="BF55" s="125" t="str">
        <f t="shared" si="5"/>
        <v>1661</v>
      </c>
      <c r="BG55" s="227">
        <v>1</v>
      </c>
      <c r="BH55" s="227">
        <v>66</v>
      </c>
      <c r="BI55" s="126">
        <v>1</v>
      </c>
      <c r="BJ55" s="126">
        <v>1</v>
      </c>
      <c r="BK55" s="228">
        <v>105357</v>
      </c>
    </row>
    <row r="56" spans="2:63" s="173" customFormat="1" ht="17.850000000000001" customHeigh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94"/>
      <c r="O56" s="172"/>
      <c r="P56" s="92"/>
      <c r="Q56" s="92"/>
      <c r="R56" s="92"/>
      <c r="S56" s="92"/>
      <c r="T56" s="92"/>
      <c r="U56" s="92"/>
      <c r="V56" s="96"/>
      <c r="W56" s="96"/>
      <c r="X56" s="97"/>
      <c r="Y56" s="98"/>
      <c r="Z56" s="98"/>
      <c r="AA56" s="93"/>
      <c r="AB56" s="94"/>
      <c r="AC56" s="93"/>
      <c r="AD56" s="204" t="str">
        <f t="shared" si="7"/>
        <v>22220</v>
      </c>
      <c r="AE56" s="205">
        <v>2</v>
      </c>
      <c r="AF56" s="205">
        <v>22</v>
      </c>
      <c r="AG56" s="205">
        <v>20</v>
      </c>
      <c r="AH56" s="206">
        <f t="shared" si="8"/>
        <v>89</v>
      </c>
      <c r="AI56" s="128">
        <v>1108</v>
      </c>
      <c r="AJ56" s="92"/>
      <c r="AK56" s="125" t="str">
        <f t="shared" si="2"/>
        <v>1521</v>
      </c>
      <c r="AL56" s="126">
        <v>1</v>
      </c>
      <c r="AM56" s="126">
        <f t="shared" si="6"/>
        <v>52</v>
      </c>
      <c r="AN56" s="126">
        <v>1</v>
      </c>
      <c r="AO56" s="126">
        <v>1</v>
      </c>
      <c r="AP56" s="128">
        <v>245</v>
      </c>
      <c r="AQ56" s="92"/>
      <c r="AR56" s="125" t="str">
        <f t="shared" si="3"/>
        <v>1671</v>
      </c>
      <c r="AS56" s="126">
        <v>1</v>
      </c>
      <c r="AT56" s="126">
        <v>67</v>
      </c>
      <c r="AU56" s="126">
        <v>1</v>
      </c>
      <c r="AV56" s="126">
        <v>1</v>
      </c>
      <c r="AW56" s="128">
        <v>755</v>
      </c>
      <c r="AX56" s="92"/>
      <c r="AY56" s="125" t="str">
        <f t="shared" si="4"/>
        <v>1671</v>
      </c>
      <c r="AZ56" s="126">
        <v>1</v>
      </c>
      <c r="BA56" s="126">
        <v>67</v>
      </c>
      <c r="BB56" s="126">
        <v>1</v>
      </c>
      <c r="BC56" s="126">
        <v>1</v>
      </c>
      <c r="BD56" s="128">
        <v>441</v>
      </c>
      <c r="BE56" s="92"/>
      <c r="BF56" s="125" t="str">
        <f t="shared" si="5"/>
        <v>1671</v>
      </c>
      <c r="BG56" s="227">
        <v>1</v>
      </c>
      <c r="BH56" s="227">
        <v>67</v>
      </c>
      <c r="BI56" s="126">
        <v>1</v>
      </c>
      <c r="BJ56" s="126">
        <v>1</v>
      </c>
      <c r="BK56" s="228">
        <v>105357</v>
      </c>
    </row>
    <row r="57" spans="2:63" s="173" customFormat="1" ht="15.6" customHeigh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94"/>
      <c r="O57" s="174"/>
      <c r="P57" s="92"/>
      <c r="Q57" s="92"/>
      <c r="R57" s="92"/>
      <c r="S57" s="92"/>
      <c r="T57" s="92"/>
      <c r="U57" s="92"/>
      <c r="V57" s="96"/>
      <c r="W57" s="96"/>
      <c r="X57" s="97"/>
      <c r="Y57" s="98"/>
      <c r="Z57" s="98"/>
      <c r="AA57" s="93"/>
      <c r="AB57" s="94"/>
      <c r="AC57" s="93"/>
      <c r="AD57" s="204" t="str">
        <f t="shared" si="7"/>
        <v>22320</v>
      </c>
      <c r="AE57" s="205">
        <v>2</v>
      </c>
      <c r="AF57" s="205">
        <v>23</v>
      </c>
      <c r="AG57" s="205">
        <v>20</v>
      </c>
      <c r="AH57" s="206">
        <f t="shared" si="8"/>
        <v>88</v>
      </c>
      <c r="AI57" s="128">
        <v>1122</v>
      </c>
      <c r="AJ57" s="92"/>
      <c r="AK57" s="125" t="str">
        <f t="shared" si="2"/>
        <v>1531</v>
      </c>
      <c r="AL57" s="126">
        <v>1</v>
      </c>
      <c r="AM57" s="126">
        <f t="shared" si="6"/>
        <v>53</v>
      </c>
      <c r="AN57" s="126">
        <v>1</v>
      </c>
      <c r="AO57" s="126">
        <v>1</v>
      </c>
      <c r="AP57" s="128">
        <v>245</v>
      </c>
      <c r="AQ57" s="92"/>
      <c r="AR57" s="125" t="str">
        <f t="shared" si="3"/>
        <v>1681</v>
      </c>
      <c r="AS57" s="126">
        <v>1</v>
      </c>
      <c r="AT57" s="126">
        <v>68</v>
      </c>
      <c r="AU57" s="126">
        <v>1</v>
      </c>
      <c r="AV57" s="126">
        <v>1</v>
      </c>
      <c r="AW57" s="128">
        <v>755</v>
      </c>
      <c r="AX57" s="92"/>
      <c r="AY57" s="125" t="str">
        <f t="shared" si="4"/>
        <v>1681</v>
      </c>
      <c r="AZ57" s="126">
        <v>1</v>
      </c>
      <c r="BA57" s="126">
        <v>68</v>
      </c>
      <c r="BB57" s="126">
        <v>1</v>
      </c>
      <c r="BC57" s="126">
        <v>1</v>
      </c>
      <c r="BD57" s="128">
        <v>441</v>
      </c>
      <c r="BE57" s="92"/>
      <c r="BF57" s="125" t="str">
        <f t="shared" si="5"/>
        <v>1681</v>
      </c>
      <c r="BG57" s="227">
        <v>1</v>
      </c>
      <c r="BH57" s="227">
        <v>68</v>
      </c>
      <c r="BI57" s="126">
        <v>1</v>
      </c>
      <c r="BJ57" s="126">
        <v>1</v>
      </c>
      <c r="BK57" s="228">
        <v>105357</v>
      </c>
    </row>
    <row r="58" spans="2:63" ht="15.6" customHeight="1">
      <c r="O58" s="168"/>
      <c r="AD58" s="204" t="str">
        <f t="shared" si="7"/>
        <v>22420</v>
      </c>
      <c r="AE58" s="205">
        <v>2</v>
      </c>
      <c r="AF58" s="205">
        <v>24</v>
      </c>
      <c r="AG58" s="205">
        <v>20</v>
      </c>
      <c r="AH58" s="206">
        <f t="shared" si="8"/>
        <v>87</v>
      </c>
      <c r="AI58" s="128">
        <v>1136</v>
      </c>
      <c r="AK58" s="125" t="str">
        <f t="shared" si="2"/>
        <v>1541</v>
      </c>
      <c r="AL58" s="126">
        <v>1</v>
      </c>
      <c r="AM58" s="126">
        <f t="shared" si="6"/>
        <v>54</v>
      </c>
      <c r="AN58" s="126">
        <v>1</v>
      </c>
      <c r="AO58" s="126">
        <v>1</v>
      </c>
      <c r="AP58" s="128">
        <v>245</v>
      </c>
      <c r="AR58" s="125" t="str">
        <f t="shared" si="3"/>
        <v>1691</v>
      </c>
      <c r="AS58" s="126">
        <v>1</v>
      </c>
      <c r="AT58" s="126">
        <v>69</v>
      </c>
      <c r="AU58" s="126">
        <v>1</v>
      </c>
      <c r="AV58" s="126">
        <v>1</v>
      </c>
      <c r="AW58" s="128">
        <v>755</v>
      </c>
      <c r="AY58" s="125" t="str">
        <f t="shared" si="4"/>
        <v>1691</v>
      </c>
      <c r="AZ58" s="126">
        <v>1</v>
      </c>
      <c r="BA58" s="126">
        <v>69</v>
      </c>
      <c r="BB58" s="126">
        <v>1</v>
      </c>
      <c r="BC58" s="126">
        <v>1</v>
      </c>
      <c r="BD58" s="128">
        <v>441</v>
      </c>
      <c r="BF58" s="125" t="str">
        <f t="shared" si="5"/>
        <v>1691</v>
      </c>
      <c r="BG58" s="227">
        <v>1</v>
      </c>
      <c r="BH58" s="227">
        <v>69</v>
      </c>
      <c r="BI58" s="126">
        <v>1</v>
      </c>
      <c r="BJ58" s="126">
        <v>1</v>
      </c>
      <c r="BK58" s="228">
        <v>105357</v>
      </c>
    </row>
    <row r="59" spans="2:63" ht="15.6" customHeight="1">
      <c r="O59" s="168"/>
      <c r="AD59" s="204" t="str">
        <f t="shared" si="7"/>
        <v>22520</v>
      </c>
      <c r="AE59" s="205">
        <v>2</v>
      </c>
      <c r="AF59" s="205">
        <v>25</v>
      </c>
      <c r="AG59" s="205">
        <v>20</v>
      </c>
      <c r="AH59" s="206">
        <f t="shared" si="8"/>
        <v>86</v>
      </c>
      <c r="AI59" s="128">
        <v>1150</v>
      </c>
      <c r="AK59" s="125" t="str">
        <f t="shared" si="2"/>
        <v>1551</v>
      </c>
      <c r="AL59" s="126">
        <v>1</v>
      </c>
      <c r="AM59" s="126">
        <f t="shared" si="6"/>
        <v>55</v>
      </c>
      <c r="AN59" s="126">
        <v>1</v>
      </c>
      <c r="AO59" s="126">
        <v>1</v>
      </c>
      <c r="AP59" s="128">
        <v>347</v>
      </c>
      <c r="AR59" s="125" t="str">
        <f t="shared" si="3"/>
        <v>1701</v>
      </c>
      <c r="AS59" s="126">
        <v>1</v>
      </c>
      <c r="AT59" s="126">
        <v>70</v>
      </c>
      <c r="AU59" s="126">
        <v>1</v>
      </c>
      <c r="AV59" s="126">
        <v>1</v>
      </c>
      <c r="AW59" s="128">
        <v>975</v>
      </c>
      <c r="AY59" s="125" t="str">
        <f t="shared" si="4"/>
        <v>1701</v>
      </c>
      <c r="AZ59" s="126">
        <v>1</v>
      </c>
      <c r="BA59" s="126">
        <v>70</v>
      </c>
      <c r="BB59" s="126">
        <v>1</v>
      </c>
      <c r="BC59" s="126">
        <v>1</v>
      </c>
      <c r="BD59" s="128">
        <v>529</v>
      </c>
      <c r="BF59" s="125" t="str">
        <f t="shared" si="5"/>
        <v>1701</v>
      </c>
      <c r="BG59" s="227">
        <v>1</v>
      </c>
      <c r="BH59" s="227">
        <v>70</v>
      </c>
      <c r="BI59" s="126">
        <v>1</v>
      </c>
      <c r="BJ59" s="126">
        <v>1</v>
      </c>
      <c r="BK59" s="228">
        <v>105357</v>
      </c>
    </row>
    <row r="60" spans="2:63" ht="15.6" customHeight="1">
      <c r="O60" s="171"/>
      <c r="AD60" s="204" t="str">
        <f t="shared" si="7"/>
        <v>22620</v>
      </c>
      <c r="AE60" s="205">
        <v>2</v>
      </c>
      <c r="AF60" s="205">
        <v>26</v>
      </c>
      <c r="AG60" s="205">
        <v>20</v>
      </c>
      <c r="AH60" s="206">
        <f t="shared" si="8"/>
        <v>85</v>
      </c>
      <c r="AI60" s="128">
        <v>1160</v>
      </c>
      <c r="AK60" s="125" t="str">
        <f t="shared" si="2"/>
        <v>1561</v>
      </c>
      <c r="AL60" s="126">
        <v>1</v>
      </c>
      <c r="AM60" s="126">
        <f t="shared" si="6"/>
        <v>56</v>
      </c>
      <c r="AN60" s="126">
        <v>1</v>
      </c>
      <c r="AO60" s="126">
        <v>1</v>
      </c>
      <c r="AP60" s="128">
        <v>347</v>
      </c>
      <c r="AR60" s="125" t="str">
        <f t="shared" si="3"/>
        <v>1711</v>
      </c>
      <c r="AS60" s="126">
        <v>1</v>
      </c>
      <c r="AT60" s="126">
        <v>71</v>
      </c>
      <c r="AU60" s="126">
        <v>1</v>
      </c>
      <c r="AV60" s="126">
        <v>1</v>
      </c>
      <c r="AW60" s="128">
        <v>975</v>
      </c>
      <c r="AY60" s="125" t="str">
        <f t="shared" si="4"/>
        <v>1711</v>
      </c>
      <c r="AZ60" s="126">
        <v>1</v>
      </c>
      <c r="BA60" s="126">
        <v>71</v>
      </c>
      <c r="BB60" s="126">
        <v>1</v>
      </c>
      <c r="BC60" s="126">
        <v>1</v>
      </c>
      <c r="BD60" s="128">
        <v>529</v>
      </c>
      <c r="BF60" s="125" t="str">
        <f t="shared" si="5"/>
        <v>1711</v>
      </c>
      <c r="BG60" s="227">
        <v>1</v>
      </c>
      <c r="BH60" s="227">
        <v>71</v>
      </c>
      <c r="BI60" s="126">
        <v>1</v>
      </c>
      <c r="BJ60" s="126">
        <v>1</v>
      </c>
      <c r="BK60" s="228">
        <v>133172</v>
      </c>
    </row>
    <row r="61" spans="2:63" ht="16.350000000000001" customHeight="1">
      <c r="O61" s="168"/>
      <c r="AD61" s="204" t="str">
        <f t="shared" si="7"/>
        <v>22720</v>
      </c>
      <c r="AE61" s="205">
        <v>2</v>
      </c>
      <c r="AF61" s="205">
        <v>27</v>
      </c>
      <c r="AG61" s="205">
        <v>20</v>
      </c>
      <c r="AH61" s="206">
        <f t="shared" si="8"/>
        <v>84</v>
      </c>
      <c r="AI61" s="128">
        <v>1170</v>
      </c>
      <c r="AK61" s="125" t="str">
        <f t="shared" si="2"/>
        <v>1571</v>
      </c>
      <c r="AL61" s="126">
        <v>1</v>
      </c>
      <c r="AM61" s="126">
        <f t="shared" si="6"/>
        <v>57</v>
      </c>
      <c r="AN61" s="126">
        <v>1</v>
      </c>
      <c r="AO61" s="126">
        <v>1</v>
      </c>
      <c r="AP61" s="128">
        <v>347</v>
      </c>
      <c r="AR61" s="125" t="str">
        <f t="shared" si="3"/>
        <v>1721</v>
      </c>
      <c r="AS61" s="126">
        <v>1</v>
      </c>
      <c r="AT61" s="126">
        <v>72</v>
      </c>
      <c r="AU61" s="126">
        <v>1</v>
      </c>
      <c r="AV61" s="126">
        <v>1</v>
      </c>
      <c r="AW61" s="128">
        <v>975</v>
      </c>
      <c r="AY61" s="125" t="str">
        <f t="shared" si="4"/>
        <v>1721</v>
      </c>
      <c r="AZ61" s="126">
        <v>1</v>
      </c>
      <c r="BA61" s="126">
        <v>72</v>
      </c>
      <c r="BB61" s="126">
        <v>1</v>
      </c>
      <c r="BC61" s="126">
        <v>1</v>
      </c>
      <c r="BD61" s="128">
        <v>529</v>
      </c>
      <c r="BF61" s="125" t="str">
        <f t="shared" si="5"/>
        <v>1721</v>
      </c>
      <c r="BG61" s="227">
        <v>1</v>
      </c>
      <c r="BH61" s="227">
        <v>72</v>
      </c>
      <c r="BI61" s="126">
        <v>1</v>
      </c>
      <c r="BJ61" s="126">
        <v>1</v>
      </c>
      <c r="BK61" s="228">
        <v>133172</v>
      </c>
    </row>
    <row r="62" spans="2:63">
      <c r="O62" s="168"/>
      <c r="AD62" s="204" t="str">
        <f t="shared" si="7"/>
        <v>22820</v>
      </c>
      <c r="AE62" s="205">
        <v>2</v>
      </c>
      <c r="AF62" s="205">
        <v>28</v>
      </c>
      <c r="AG62" s="205">
        <v>20</v>
      </c>
      <c r="AH62" s="206">
        <f t="shared" si="8"/>
        <v>83</v>
      </c>
      <c r="AI62" s="128">
        <v>1180</v>
      </c>
      <c r="AK62" s="125" t="str">
        <f t="shared" si="2"/>
        <v>1581</v>
      </c>
      <c r="AL62" s="126">
        <v>1</v>
      </c>
      <c r="AM62" s="126">
        <f t="shared" si="6"/>
        <v>58</v>
      </c>
      <c r="AN62" s="126">
        <v>1</v>
      </c>
      <c r="AO62" s="126">
        <v>1</v>
      </c>
      <c r="AP62" s="128">
        <v>347</v>
      </c>
      <c r="AR62" s="125" t="str">
        <f t="shared" si="3"/>
        <v>1731</v>
      </c>
      <c r="AS62" s="126">
        <v>1</v>
      </c>
      <c r="AT62" s="126">
        <v>73</v>
      </c>
      <c r="AU62" s="126">
        <v>1</v>
      </c>
      <c r="AV62" s="126">
        <v>1</v>
      </c>
      <c r="AW62" s="128">
        <v>975</v>
      </c>
      <c r="AY62" s="125" t="str">
        <f t="shared" si="4"/>
        <v>1731</v>
      </c>
      <c r="AZ62" s="126">
        <v>1</v>
      </c>
      <c r="BA62" s="126">
        <v>73</v>
      </c>
      <c r="BB62" s="126">
        <v>1</v>
      </c>
      <c r="BC62" s="126">
        <v>1</v>
      </c>
      <c r="BD62" s="128">
        <v>529</v>
      </c>
      <c r="BF62" s="125" t="str">
        <f t="shared" si="5"/>
        <v>1731</v>
      </c>
      <c r="BG62" s="227">
        <v>1</v>
      </c>
      <c r="BH62" s="227">
        <v>73</v>
      </c>
      <c r="BI62" s="126">
        <v>1</v>
      </c>
      <c r="BJ62" s="126">
        <v>1</v>
      </c>
      <c r="BK62" s="228">
        <v>133172</v>
      </c>
    </row>
    <row r="63" spans="2:63">
      <c r="O63" s="170"/>
      <c r="AD63" s="204" t="str">
        <f t="shared" si="7"/>
        <v>22920</v>
      </c>
      <c r="AE63" s="205">
        <v>2</v>
      </c>
      <c r="AF63" s="205">
        <v>29</v>
      </c>
      <c r="AG63" s="205">
        <v>20</v>
      </c>
      <c r="AH63" s="206">
        <f t="shared" si="8"/>
        <v>82</v>
      </c>
      <c r="AI63" s="128">
        <v>1190</v>
      </c>
      <c r="AK63" s="125" t="str">
        <f t="shared" si="2"/>
        <v>1591</v>
      </c>
      <c r="AL63" s="126">
        <v>1</v>
      </c>
      <c r="AM63" s="126">
        <f t="shared" si="6"/>
        <v>59</v>
      </c>
      <c r="AN63" s="126">
        <v>1</v>
      </c>
      <c r="AO63" s="126">
        <v>1</v>
      </c>
      <c r="AP63" s="128">
        <v>347</v>
      </c>
      <c r="AR63" s="125" t="str">
        <f t="shared" si="3"/>
        <v>1741</v>
      </c>
      <c r="AS63" s="126">
        <v>1</v>
      </c>
      <c r="AT63" s="126">
        <v>74</v>
      </c>
      <c r="AU63" s="126">
        <v>1</v>
      </c>
      <c r="AV63" s="126">
        <v>1</v>
      </c>
      <c r="AW63" s="128">
        <v>975</v>
      </c>
      <c r="AY63" s="125" t="str">
        <f t="shared" si="4"/>
        <v>1741</v>
      </c>
      <c r="AZ63" s="126">
        <v>1</v>
      </c>
      <c r="BA63" s="126">
        <v>74</v>
      </c>
      <c r="BB63" s="126">
        <v>1</v>
      </c>
      <c r="BC63" s="126">
        <v>1</v>
      </c>
      <c r="BD63" s="128">
        <v>529</v>
      </c>
      <c r="BF63" s="125" t="str">
        <f t="shared" si="5"/>
        <v>1741</v>
      </c>
      <c r="BG63" s="227">
        <v>1</v>
      </c>
      <c r="BH63" s="227">
        <v>74</v>
      </c>
      <c r="BI63" s="126">
        <v>1</v>
      </c>
      <c r="BJ63" s="126">
        <v>1</v>
      </c>
      <c r="BK63" s="228">
        <v>133172</v>
      </c>
    </row>
    <row r="64" spans="2:63" ht="41.1" customHeight="1">
      <c r="O64" s="170"/>
      <c r="AD64" s="204" t="str">
        <f t="shared" si="7"/>
        <v>23020</v>
      </c>
      <c r="AE64" s="205">
        <v>2</v>
      </c>
      <c r="AF64" s="205">
        <v>30</v>
      </c>
      <c r="AG64" s="205">
        <v>20</v>
      </c>
      <c r="AH64" s="206">
        <f t="shared" si="8"/>
        <v>81</v>
      </c>
      <c r="AI64" s="128">
        <v>1200</v>
      </c>
      <c r="AK64" s="125" t="str">
        <f t="shared" si="2"/>
        <v>1601</v>
      </c>
      <c r="AL64" s="126">
        <v>1</v>
      </c>
      <c r="AM64" s="126">
        <f t="shared" si="6"/>
        <v>60</v>
      </c>
      <c r="AN64" s="126">
        <v>1</v>
      </c>
      <c r="AO64" s="126">
        <v>1</v>
      </c>
      <c r="AP64" s="128">
        <v>495</v>
      </c>
      <c r="AR64" s="125" t="str">
        <f t="shared" si="3"/>
        <v>1751</v>
      </c>
      <c r="AS64" s="126">
        <v>1</v>
      </c>
      <c r="AT64" s="126">
        <v>75</v>
      </c>
      <c r="AU64" s="126">
        <v>1</v>
      </c>
      <c r="AV64" s="126">
        <v>1</v>
      </c>
      <c r="AW64" s="128">
        <v>1337</v>
      </c>
      <c r="AY64" s="125" t="str">
        <f t="shared" si="4"/>
        <v>1751</v>
      </c>
      <c r="AZ64" s="126">
        <v>1</v>
      </c>
      <c r="BA64" s="126">
        <v>75</v>
      </c>
      <c r="BB64" s="126">
        <v>1</v>
      </c>
      <c r="BC64" s="126">
        <v>1</v>
      </c>
      <c r="BD64" s="128">
        <v>605</v>
      </c>
      <c r="BF64" s="125" t="str">
        <f t="shared" si="5"/>
        <v>1751</v>
      </c>
      <c r="BG64" s="227">
        <v>1</v>
      </c>
      <c r="BH64" s="227">
        <v>75</v>
      </c>
      <c r="BI64" s="126">
        <v>1</v>
      </c>
      <c r="BJ64" s="126">
        <v>1</v>
      </c>
      <c r="BK64" s="228">
        <v>133172</v>
      </c>
    </row>
    <row r="65" spans="30:63" ht="29.1" customHeight="1">
      <c r="AD65" s="204" t="str">
        <f t="shared" si="7"/>
        <v>23120</v>
      </c>
      <c r="AE65" s="205">
        <v>2</v>
      </c>
      <c r="AF65" s="205">
        <v>31</v>
      </c>
      <c r="AG65" s="205">
        <v>20</v>
      </c>
      <c r="AH65" s="206">
        <f t="shared" si="8"/>
        <v>80</v>
      </c>
      <c r="AI65" s="128">
        <v>1208</v>
      </c>
      <c r="AK65" s="125" t="str">
        <f t="shared" si="2"/>
        <v>1611</v>
      </c>
      <c r="AL65" s="126">
        <v>1</v>
      </c>
      <c r="AM65" s="126">
        <f t="shared" si="6"/>
        <v>61</v>
      </c>
      <c r="AN65" s="126">
        <v>1</v>
      </c>
      <c r="AO65" s="126">
        <v>1</v>
      </c>
      <c r="AP65" s="128">
        <v>495</v>
      </c>
      <c r="AR65" s="125" t="str">
        <f t="shared" si="3"/>
        <v>1761</v>
      </c>
      <c r="AS65" s="126">
        <v>1</v>
      </c>
      <c r="AT65" s="126">
        <v>76</v>
      </c>
      <c r="AU65" s="126">
        <v>1</v>
      </c>
      <c r="AV65" s="126">
        <v>1</v>
      </c>
      <c r="AW65" s="128">
        <v>1337</v>
      </c>
      <c r="AX65" s="129"/>
      <c r="AY65" s="125" t="str">
        <f t="shared" si="4"/>
        <v>1761</v>
      </c>
      <c r="AZ65" s="126">
        <v>1</v>
      </c>
      <c r="BA65" s="126">
        <v>76</v>
      </c>
      <c r="BB65" s="126">
        <v>1</v>
      </c>
      <c r="BC65" s="126">
        <v>1</v>
      </c>
      <c r="BD65" s="128">
        <v>605</v>
      </c>
      <c r="BF65" s="125" t="str">
        <f t="shared" si="5"/>
        <v>1761</v>
      </c>
      <c r="BG65" s="227">
        <v>1</v>
      </c>
      <c r="BH65" s="227">
        <v>76</v>
      </c>
      <c r="BI65" s="126">
        <v>1</v>
      </c>
      <c r="BJ65" s="126">
        <v>1</v>
      </c>
      <c r="BK65" s="228">
        <v>143693</v>
      </c>
    </row>
    <row r="66" spans="30:63" ht="29.1" customHeight="1">
      <c r="AD66" s="204" t="str">
        <f t="shared" si="7"/>
        <v>23220</v>
      </c>
      <c r="AE66" s="205">
        <v>2</v>
      </c>
      <c r="AF66" s="205">
        <v>32</v>
      </c>
      <c r="AG66" s="205">
        <v>20</v>
      </c>
      <c r="AH66" s="206">
        <f t="shared" si="8"/>
        <v>79</v>
      </c>
      <c r="AI66" s="128">
        <v>1216</v>
      </c>
      <c r="AK66" s="125" t="str">
        <f t="shared" si="2"/>
        <v>1621</v>
      </c>
      <c r="AL66" s="126">
        <v>1</v>
      </c>
      <c r="AM66" s="126">
        <f t="shared" si="6"/>
        <v>62</v>
      </c>
      <c r="AN66" s="126">
        <v>1</v>
      </c>
      <c r="AO66" s="126">
        <v>1</v>
      </c>
      <c r="AP66" s="128">
        <v>495</v>
      </c>
      <c r="AR66" s="125" t="str">
        <f t="shared" si="3"/>
        <v>1771</v>
      </c>
      <c r="AS66" s="126">
        <v>1</v>
      </c>
      <c r="AT66" s="126">
        <v>77</v>
      </c>
      <c r="AU66" s="126">
        <v>1</v>
      </c>
      <c r="AV66" s="126">
        <v>1</v>
      </c>
      <c r="AW66" s="128">
        <v>1337</v>
      </c>
      <c r="AX66" s="129"/>
      <c r="AY66" s="125" t="str">
        <f t="shared" si="4"/>
        <v>1771</v>
      </c>
      <c r="AZ66" s="126">
        <v>1</v>
      </c>
      <c r="BA66" s="126">
        <v>77</v>
      </c>
      <c r="BB66" s="126">
        <v>1</v>
      </c>
      <c r="BC66" s="126">
        <v>1</v>
      </c>
      <c r="BD66" s="128">
        <v>605</v>
      </c>
      <c r="BF66" s="125" t="str">
        <f t="shared" si="5"/>
        <v>1771</v>
      </c>
      <c r="BG66" s="227">
        <v>1</v>
      </c>
      <c r="BH66" s="227">
        <v>77</v>
      </c>
      <c r="BI66" s="126">
        <v>1</v>
      </c>
      <c r="BJ66" s="126">
        <v>1</v>
      </c>
      <c r="BK66" s="228">
        <v>132709</v>
      </c>
    </row>
    <row r="67" spans="30:63" ht="17.850000000000001" customHeight="1">
      <c r="AD67" s="204" t="str">
        <f t="shared" si="7"/>
        <v>23320</v>
      </c>
      <c r="AE67" s="205">
        <v>2</v>
      </c>
      <c r="AF67" s="205">
        <v>33</v>
      </c>
      <c r="AG67" s="205">
        <v>20</v>
      </c>
      <c r="AH67" s="206">
        <f t="shared" si="8"/>
        <v>78</v>
      </c>
      <c r="AI67" s="128">
        <v>1224</v>
      </c>
      <c r="AK67" s="125" t="str">
        <f t="shared" si="2"/>
        <v>1631</v>
      </c>
      <c r="AL67" s="126">
        <v>1</v>
      </c>
      <c r="AM67" s="126">
        <f t="shared" si="6"/>
        <v>63</v>
      </c>
      <c r="AN67" s="126">
        <v>1</v>
      </c>
      <c r="AO67" s="126">
        <v>1</v>
      </c>
      <c r="AP67" s="128">
        <v>495</v>
      </c>
      <c r="AR67" s="125" t="str">
        <f t="shared" si="3"/>
        <v>1781</v>
      </c>
      <c r="AS67" s="126">
        <v>1</v>
      </c>
      <c r="AT67" s="126">
        <v>78</v>
      </c>
      <c r="AU67" s="126">
        <v>1</v>
      </c>
      <c r="AV67" s="126">
        <v>1</v>
      </c>
      <c r="AW67" s="128">
        <v>1337</v>
      </c>
      <c r="AX67" s="129"/>
      <c r="AY67" s="125" t="str">
        <f t="shared" si="4"/>
        <v>1781</v>
      </c>
      <c r="AZ67" s="126">
        <v>1</v>
      </c>
      <c r="BA67" s="126">
        <v>78</v>
      </c>
      <c r="BB67" s="126">
        <v>1</v>
      </c>
      <c r="BC67" s="126">
        <v>1</v>
      </c>
      <c r="BD67" s="128">
        <v>605</v>
      </c>
      <c r="BF67" s="125" t="str">
        <f t="shared" si="5"/>
        <v>1781</v>
      </c>
      <c r="BG67" s="227">
        <v>1</v>
      </c>
      <c r="BH67" s="227">
        <v>78</v>
      </c>
      <c r="BI67" s="126">
        <v>1</v>
      </c>
      <c r="BJ67" s="126">
        <v>1</v>
      </c>
      <c r="BK67" s="228">
        <v>121650</v>
      </c>
    </row>
    <row r="68" spans="30:63">
      <c r="AD68" s="204" t="str">
        <f t="shared" si="7"/>
        <v>23420</v>
      </c>
      <c r="AE68" s="205">
        <v>2</v>
      </c>
      <c r="AF68" s="205">
        <v>34</v>
      </c>
      <c r="AG68" s="205">
        <v>20</v>
      </c>
      <c r="AH68" s="206">
        <f t="shared" si="8"/>
        <v>77</v>
      </c>
      <c r="AI68" s="128">
        <v>1232</v>
      </c>
      <c r="AK68" s="125" t="str">
        <f t="shared" si="2"/>
        <v>1641</v>
      </c>
      <c r="AL68" s="126">
        <v>1</v>
      </c>
      <c r="AM68" s="126">
        <f t="shared" si="6"/>
        <v>64</v>
      </c>
      <c r="AN68" s="126">
        <v>1</v>
      </c>
      <c r="AO68" s="126">
        <v>1</v>
      </c>
      <c r="AP68" s="128">
        <v>495</v>
      </c>
      <c r="AR68" s="125" t="str">
        <f t="shared" si="3"/>
        <v>1791</v>
      </c>
      <c r="AS68" s="126">
        <v>1</v>
      </c>
      <c r="AT68" s="126">
        <v>79</v>
      </c>
      <c r="AU68" s="126">
        <v>1</v>
      </c>
      <c r="AV68" s="126">
        <v>1</v>
      </c>
      <c r="AW68" s="128">
        <v>1337</v>
      </c>
      <c r="AY68" s="125" t="str">
        <f t="shared" si="4"/>
        <v>1791</v>
      </c>
      <c r="AZ68" s="126">
        <v>1</v>
      </c>
      <c r="BA68" s="126">
        <v>79</v>
      </c>
      <c r="BB68" s="126">
        <v>1</v>
      </c>
      <c r="BC68" s="126">
        <v>1</v>
      </c>
      <c r="BD68" s="128">
        <v>605</v>
      </c>
      <c r="BF68" s="125" t="str">
        <f t="shared" si="5"/>
        <v>1791</v>
      </c>
      <c r="BG68" s="227">
        <v>1</v>
      </c>
      <c r="BH68" s="227">
        <v>79</v>
      </c>
      <c r="BI68" s="126">
        <v>1</v>
      </c>
      <c r="BJ68" s="126">
        <v>1</v>
      </c>
      <c r="BK68" s="228">
        <v>110474</v>
      </c>
    </row>
    <row r="69" spans="30:63">
      <c r="AD69" s="204" t="str">
        <f t="shared" si="7"/>
        <v>23520</v>
      </c>
      <c r="AE69" s="205">
        <v>2</v>
      </c>
      <c r="AF69" s="205">
        <v>35</v>
      </c>
      <c r="AG69" s="205">
        <v>20</v>
      </c>
      <c r="AH69" s="206">
        <f t="shared" si="8"/>
        <v>76</v>
      </c>
      <c r="AI69" s="128">
        <v>1240</v>
      </c>
      <c r="AK69" s="125" t="str">
        <f t="shared" ref="AK69:AK132" si="9">AL69&amp;AM69&amp;AN69</f>
        <v>1651</v>
      </c>
      <c r="AL69" s="126">
        <v>1</v>
      </c>
      <c r="AM69" s="126">
        <f t="shared" si="6"/>
        <v>65</v>
      </c>
      <c r="AN69" s="126">
        <v>1</v>
      </c>
      <c r="AO69" s="126">
        <v>1</v>
      </c>
      <c r="AP69" s="128">
        <v>677</v>
      </c>
      <c r="AR69" s="178" t="str">
        <f t="shared" ref="AR69:AR132" si="10">AS69&amp;AT69&amp;AU69</f>
        <v>1801</v>
      </c>
      <c r="AS69" s="175">
        <v>1</v>
      </c>
      <c r="AT69" s="175">
        <v>80</v>
      </c>
      <c r="AU69" s="175">
        <v>1</v>
      </c>
      <c r="AV69" s="175">
        <v>1</v>
      </c>
      <c r="AW69" s="177">
        <v>1673</v>
      </c>
      <c r="AY69" s="178" t="str">
        <f t="shared" ref="AY69:AY132" si="11">AZ69&amp;BA69&amp;BB69</f>
        <v>1801</v>
      </c>
      <c r="AZ69" s="175">
        <v>1</v>
      </c>
      <c r="BA69" s="175">
        <v>80</v>
      </c>
      <c r="BB69" s="175">
        <v>1</v>
      </c>
      <c r="BC69" s="175">
        <v>1</v>
      </c>
      <c r="BD69" s="177">
        <v>705</v>
      </c>
      <c r="BF69" s="125" t="str">
        <f t="shared" si="5"/>
        <v>1801</v>
      </c>
      <c r="BG69" s="227">
        <v>1</v>
      </c>
      <c r="BH69" s="227">
        <v>80</v>
      </c>
      <c r="BI69" s="126">
        <v>1</v>
      </c>
      <c r="BJ69" s="126">
        <v>1</v>
      </c>
      <c r="BK69" s="228">
        <v>99123</v>
      </c>
    </row>
    <row r="70" spans="30:63">
      <c r="AD70" s="204" t="str">
        <f t="shared" si="7"/>
        <v>23620</v>
      </c>
      <c r="AE70" s="205">
        <v>2</v>
      </c>
      <c r="AF70" s="205">
        <v>36</v>
      </c>
      <c r="AG70" s="205">
        <v>20</v>
      </c>
      <c r="AH70" s="206">
        <f t="shared" si="8"/>
        <v>75</v>
      </c>
      <c r="AI70" s="128">
        <v>1253</v>
      </c>
      <c r="AK70" s="125" t="str">
        <f t="shared" si="9"/>
        <v>1661</v>
      </c>
      <c r="AL70" s="126">
        <v>1</v>
      </c>
      <c r="AM70" s="126">
        <f t="shared" si="6"/>
        <v>66</v>
      </c>
      <c r="AN70" s="126">
        <v>1</v>
      </c>
      <c r="AO70" s="126">
        <v>1</v>
      </c>
      <c r="AP70" s="128">
        <v>677</v>
      </c>
      <c r="AR70" s="204" t="str">
        <f t="shared" si="10"/>
        <v>2161</v>
      </c>
      <c r="AS70" s="205">
        <v>2</v>
      </c>
      <c r="AT70" s="205">
        <v>16</v>
      </c>
      <c r="AU70" s="205">
        <v>1</v>
      </c>
      <c r="AV70" s="205">
        <v>1</v>
      </c>
      <c r="AW70" s="128">
        <v>66</v>
      </c>
      <c r="AY70" s="204" t="str">
        <f t="shared" si="11"/>
        <v>2161</v>
      </c>
      <c r="AZ70" s="205">
        <v>2</v>
      </c>
      <c r="BA70" s="205">
        <v>16</v>
      </c>
      <c r="BB70" s="205">
        <v>1</v>
      </c>
      <c r="BC70" s="205">
        <v>1</v>
      </c>
      <c r="BD70" s="128">
        <v>64</v>
      </c>
      <c r="BF70" s="125" t="str">
        <f t="shared" ref="BF70:BF133" si="12">BG70&amp;BH70&amp;BI70</f>
        <v>1811</v>
      </c>
      <c r="BG70" s="227">
        <v>1</v>
      </c>
      <c r="BH70" s="227">
        <v>81</v>
      </c>
      <c r="BI70" s="126">
        <v>1</v>
      </c>
      <c r="BJ70" s="126">
        <v>1</v>
      </c>
      <c r="BK70" s="228">
        <v>94785</v>
      </c>
    </row>
    <row r="71" spans="30:63">
      <c r="AD71" s="204" t="str">
        <f t="shared" si="7"/>
        <v>23720</v>
      </c>
      <c r="AE71" s="205">
        <v>2</v>
      </c>
      <c r="AF71" s="205">
        <v>37</v>
      </c>
      <c r="AG71" s="205">
        <v>20</v>
      </c>
      <c r="AH71" s="206">
        <f t="shared" si="8"/>
        <v>74</v>
      </c>
      <c r="AI71" s="128">
        <v>1266</v>
      </c>
      <c r="AK71" s="125" t="str">
        <f t="shared" si="9"/>
        <v>1671</v>
      </c>
      <c r="AL71" s="126">
        <v>1</v>
      </c>
      <c r="AM71" s="126">
        <f t="shared" ref="AM71:AM84" si="13">AM70+1</f>
        <v>67</v>
      </c>
      <c r="AN71" s="126">
        <v>1</v>
      </c>
      <c r="AO71" s="126">
        <v>1</v>
      </c>
      <c r="AP71" s="128">
        <v>677</v>
      </c>
      <c r="AR71" s="204" t="str">
        <f t="shared" si="10"/>
        <v>2171</v>
      </c>
      <c r="AS71" s="205">
        <v>2</v>
      </c>
      <c r="AT71" s="205">
        <v>17</v>
      </c>
      <c r="AU71" s="205">
        <v>1</v>
      </c>
      <c r="AV71" s="205">
        <v>1</v>
      </c>
      <c r="AW71" s="128">
        <v>66</v>
      </c>
      <c r="AY71" s="204" t="str">
        <f t="shared" si="11"/>
        <v>2171</v>
      </c>
      <c r="AZ71" s="205">
        <v>2</v>
      </c>
      <c r="BA71" s="205">
        <v>17</v>
      </c>
      <c r="BB71" s="205">
        <v>1</v>
      </c>
      <c r="BC71" s="205">
        <v>1</v>
      </c>
      <c r="BD71" s="128">
        <v>64</v>
      </c>
      <c r="BF71" s="125" t="str">
        <f t="shared" si="12"/>
        <v>1821</v>
      </c>
      <c r="BG71" s="227">
        <v>1</v>
      </c>
      <c r="BH71" s="227">
        <v>82</v>
      </c>
      <c r="BI71" s="126">
        <v>1</v>
      </c>
      <c r="BJ71" s="126">
        <v>1</v>
      </c>
      <c r="BK71" s="228">
        <v>81866</v>
      </c>
    </row>
    <row r="72" spans="30:63">
      <c r="AD72" s="204" t="str">
        <f t="shared" si="7"/>
        <v>23820</v>
      </c>
      <c r="AE72" s="205">
        <v>2</v>
      </c>
      <c r="AF72" s="205">
        <v>38</v>
      </c>
      <c r="AG72" s="205">
        <v>20</v>
      </c>
      <c r="AH72" s="206">
        <f t="shared" si="8"/>
        <v>73</v>
      </c>
      <c r="AI72" s="128">
        <v>1279</v>
      </c>
      <c r="AK72" s="125" t="str">
        <f t="shared" si="9"/>
        <v>1681</v>
      </c>
      <c r="AL72" s="126">
        <v>1</v>
      </c>
      <c r="AM72" s="126">
        <f t="shared" si="13"/>
        <v>68</v>
      </c>
      <c r="AN72" s="126">
        <v>1</v>
      </c>
      <c r="AO72" s="126">
        <v>1</v>
      </c>
      <c r="AP72" s="128">
        <v>677</v>
      </c>
      <c r="AR72" s="204" t="str">
        <f t="shared" si="10"/>
        <v>2181</v>
      </c>
      <c r="AS72" s="205">
        <v>2</v>
      </c>
      <c r="AT72" s="205">
        <v>18</v>
      </c>
      <c r="AU72" s="205">
        <v>1</v>
      </c>
      <c r="AV72" s="205">
        <v>1</v>
      </c>
      <c r="AW72" s="128">
        <v>66</v>
      </c>
      <c r="AY72" s="204" t="str">
        <f t="shared" si="11"/>
        <v>2181</v>
      </c>
      <c r="AZ72" s="205">
        <v>2</v>
      </c>
      <c r="BA72" s="205">
        <v>18</v>
      </c>
      <c r="BB72" s="205">
        <v>1</v>
      </c>
      <c r="BC72" s="205">
        <v>1</v>
      </c>
      <c r="BD72" s="128">
        <v>64</v>
      </c>
      <c r="BF72" s="125" t="str">
        <f t="shared" si="12"/>
        <v>1831</v>
      </c>
      <c r="BG72" s="227">
        <v>1</v>
      </c>
      <c r="BH72" s="227">
        <v>83</v>
      </c>
      <c r="BI72" s="126">
        <v>1</v>
      </c>
      <c r="BJ72" s="126">
        <v>1</v>
      </c>
      <c r="BK72" s="228">
        <v>68470</v>
      </c>
    </row>
    <row r="73" spans="30:63">
      <c r="AD73" s="204" t="str">
        <f t="shared" si="7"/>
        <v>23920</v>
      </c>
      <c r="AE73" s="205">
        <v>2</v>
      </c>
      <c r="AF73" s="205">
        <v>39</v>
      </c>
      <c r="AG73" s="205">
        <v>20</v>
      </c>
      <c r="AH73" s="206">
        <f t="shared" si="8"/>
        <v>72</v>
      </c>
      <c r="AI73" s="128">
        <v>1292</v>
      </c>
      <c r="AK73" s="125" t="str">
        <f t="shared" si="9"/>
        <v>1691</v>
      </c>
      <c r="AL73" s="126">
        <v>1</v>
      </c>
      <c r="AM73" s="126">
        <f t="shared" si="13"/>
        <v>69</v>
      </c>
      <c r="AN73" s="126">
        <v>1</v>
      </c>
      <c r="AO73" s="126">
        <v>1</v>
      </c>
      <c r="AP73" s="128">
        <v>677</v>
      </c>
      <c r="AR73" s="204" t="str">
        <f t="shared" si="10"/>
        <v>2191</v>
      </c>
      <c r="AS73" s="205">
        <v>2</v>
      </c>
      <c r="AT73" s="205">
        <v>19</v>
      </c>
      <c r="AU73" s="205">
        <v>1</v>
      </c>
      <c r="AV73" s="205">
        <v>1</v>
      </c>
      <c r="AW73" s="128">
        <v>66</v>
      </c>
      <c r="AY73" s="204" t="str">
        <f t="shared" si="11"/>
        <v>2191</v>
      </c>
      <c r="AZ73" s="205">
        <v>2</v>
      </c>
      <c r="BA73" s="205">
        <v>19</v>
      </c>
      <c r="BB73" s="205">
        <v>1</v>
      </c>
      <c r="BC73" s="205">
        <v>1</v>
      </c>
      <c r="BD73" s="128">
        <v>64</v>
      </c>
      <c r="BF73" s="125" t="str">
        <f t="shared" si="12"/>
        <v>1841</v>
      </c>
      <c r="BG73" s="227">
        <v>1</v>
      </c>
      <c r="BH73" s="227">
        <v>84</v>
      </c>
      <c r="BI73" s="126">
        <v>1</v>
      </c>
      <c r="BJ73" s="126">
        <v>1</v>
      </c>
      <c r="BK73" s="228">
        <v>54453</v>
      </c>
    </row>
    <row r="74" spans="30:63">
      <c r="AD74" s="204" t="str">
        <f t="shared" si="7"/>
        <v>24020</v>
      </c>
      <c r="AE74" s="205">
        <v>2</v>
      </c>
      <c r="AF74" s="205">
        <v>40</v>
      </c>
      <c r="AG74" s="205">
        <v>20</v>
      </c>
      <c r="AH74" s="206">
        <f t="shared" si="8"/>
        <v>71</v>
      </c>
      <c r="AI74" s="128">
        <v>1305</v>
      </c>
      <c r="AK74" s="125" t="str">
        <f t="shared" si="9"/>
        <v>1701</v>
      </c>
      <c r="AL74" s="126">
        <v>1</v>
      </c>
      <c r="AM74" s="126">
        <f t="shared" si="13"/>
        <v>70</v>
      </c>
      <c r="AN74" s="126">
        <v>1</v>
      </c>
      <c r="AO74" s="126">
        <v>1</v>
      </c>
      <c r="AP74" s="128">
        <v>900</v>
      </c>
      <c r="AR74" s="204" t="str">
        <f t="shared" si="10"/>
        <v>2201</v>
      </c>
      <c r="AS74" s="205">
        <v>2</v>
      </c>
      <c r="AT74" s="205">
        <v>20</v>
      </c>
      <c r="AU74" s="205">
        <v>1</v>
      </c>
      <c r="AV74" s="205">
        <v>1</v>
      </c>
      <c r="AW74" s="128">
        <v>118</v>
      </c>
      <c r="AY74" s="204" t="str">
        <f t="shared" si="11"/>
        <v>2201</v>
      </c>
      <c r="AZ74" s="205">
        <v>2</v>
      </c>
      <c r="BA74" s="205">
        <v>20</v>
      </c>
      <c r="BB74" s="205">
        <v>1</v>
      </c>
      <c r="BC74" s="205">
        <v>1</v>
      </c>
      <c r="BD74" s="128">
        <v>122</v>
      </c>
      <c r="BF74" s="125" t="str">
        <f t="shared" si="12"/>
        <v>1851</v>
      </c>
      <c r="BG74" s="229">
        <v>1</v>
      </c>
      <c r="BH74" s="229">
        <v>85</v>
      </c>
      <c r="BI74" s="126">
        <v>1</v>
      </c>
      <c r="BJ74" s="126">
        <v>1</v>
      </c>
      <c r="BK74" s="230">
        <v>39637</v>
      </c>
    </row>
    <row r="75" spans="30:63">
      <c r="AD75" s="204" t="str">
        <f t="shared" si="7"/>
        <v>24120</v>
      </c>
      <c r="AE75" s="205">
        <v>2</v>
      </c>
      <c r="AF75" s="205">
        <v>41</v>
      </c>
      <c r="AG75" s="205">
        <v>20</v>
      </c>
      <c r="AH75" s="206">
        <f t="shared" si="8"/>
        <v>70</v>
      </c>
      <c r="AI75" s="128">
        <v>1329</v>
      </c>
      <c r="AK75" s="125" t="str">
        <f t="shared" si="9"/>
        <v>1711</v>
      </c>
      <c r="AL75" s="126">
        <v>1</v>
      </c>
      <c r="AM75" s="126">
        <f t="shared" si="13"/>
        <v>71</v>
      </c>
      <c r="AN75" s="126">
        <v>1</v>
      </c>
      <c r="AO75" s="126">
        <v>1</v>
      </c>
      <c r="AP75" s="128">
        <v>900</v>
      </c>
      <c r="AR75" s="204" t="str">
        <f t="shared" si="10"/>
        <v>2211</v>
      </c>
      <c r="AS75" s="205">
        <v>2</v>
      </c>
      <c r="AT75" s="205">
        <v>21</v>
      </c>
      <c r="AU75" s="205">
        <v>1</v>
      </c>
      <c r="AV75" s="205">
        <v>1</v>
      </c>
      <c r="AW75" s="128">
        <v>118</v>
      </c>
      <c r="AY75" s="204" t="str">
        <f t="shared" si="11"/>
        <v>2211</v>
      </c>
      <c r="AZ75" s="205">
        <v>2</v>
      </c>
      <c r="BA75" s="205">
        <v>21</v>
      </c>
      <c r="BB75" s="205">
        <v>1</v>
      </c>
      <c r="BC75" s="205">
        <v>1</v>
      </c>
      <c r="BD75" s="128">
        <v>122</v>
      </c>
      <c r="BF75" s="125" t="str">
        <f t="shared" si="12"/>
        <v>2161</v>
      </c>
      <c r="BG75" s="231">
        <v>2</v>
      </c>
      <c r="BH75" s="231">
        <v>16</v>
      </c>
      <c r="BI75" s="126">
        <v>1</v>
      </c>
      <c r="BJ75" s="126">
        <v>1</v>
      </c>
      <c r="BK75" s="232">
        <v>1639</v>
      </c>
    </row>
    <row r="76" spans="30:63">
      <c r="AD76" s="204" t="str">
        <f t="shared" si="7"/>
        <v>24220</v>
      </c>
      <c r="AE76" s="205">
        <v>2</v>
      </c>
      <c r="AF76" s="205">
        <v>42</v>
      </c>
      <c r="AG76" s="205">
        <v>20</v>
      </c>
      <c r="AH76" s="206">
        <f t="shared" si="8"/>
        <v>69</v>
      </c>
      <c r="AI76" s="128">
        <v>1353</v>
      </c>
      <c r="AK76" s="125" t="str">
        <f t="shared" si="9"/>
        <v>1721</v>
      </c>
      <c r="AL76" s="126">
        <v>1</v>
      </c>
      <c r="AM76" s="126">
        <f t="shared" si="13"/>
        <v>72</v>
      </c>
      <c r="AN76" s="126">
        <v>1</v>
      </c>
      <c r="AO76" s="126">
        <v>1</v>
      </c>
      <c r="AP76" s="128">
        <v>900</v>
      </c>
      <c r="AR76" s="204" t="str">
        <f t="shared" si="10"/>
        <v>2221</v>
      </c>
      <c r="AS76" s="205">
        <v>2</v>
      </c>
      <c r="AT76" s="205">
        <v>22</v>
      </c>
      <c r="AU76" s="205">
        <v>1</v>
      </c>
      <c r="AV76" s="205">
        <v>1</v>
      </c>
      <c r="AW76" s="128">
        <v>118</v>
      </c>
      <c r="AY76" s="204" t="str">
        <f t="shared" si="11"/>
        <v>2221</v>
      </c>
      <c r="AZ76" s="205">
        <v>2</v>
      </c>
      <c r="BA76" s="205">
        <v>22</v>
      </c>
      <c r="BB76" s="205">
        <v>1</v>
      </c>
      <c r="BC76" s="205">
        <v>1</v>
      </c>
      <c r="BD76" s="128">
        <v>122</v>
      </c>
      <c r="BF76" s="125" t="str">
        <f t="shared" si="12"/>
        <v>2171</v>
      </c>
      <c r="BG76" s="231">
        <v>2</v>
      </c>
      <c r="BH76" s="231">
        <v>17</v>
      </c>
      <c r="BI76" s="126">
        <v>1</v>
      </c>
      <c r="BJ76" s="126">
        <v>1</v>
      </c>
      <c r="BK76" s="232">
        <v>1639</v>
      </c>
    </row>
    <row r="77" spans="30:63">
      <c r="AD77" s="204" t="str">
        <f t="shared" si="7"/>
        <v>24320</v>
      </c>
      <c r="AE77" s="205">
        <v>2</v>
      </c>
      <c r="AF77" s="205">
        <v>43</v>
      </c>
      <c r="AG77" s="205">
        <v>20</v>
      </c>
      <c r="AH77" s="206">
        <f t="shared" si="8"/>
        <v>68</v>
      </c>
      <c r="AI77" s="128">
        <v>1377</v>
      </c>
      <c r="AK77" s="125" t="str">
        <f t="shared" si="9"/>
        <v>1731</v>
      </c>
      <c r="AL77" s="126">
        <v>1</v>
      </c>
      <c r="AM77" s="126">
        <f t="shared" si="13"/>
        <v>73</v>
      </c>
      <c r="AN77" s="126">
        <v>1</v>
      </c>
      <c r="AO77" s="126">
        <v>1</v>
      </c>
      <c r="AP77" s="128">
        <v>900</v>
      </c>
      <c r="AR77" s="204" t="str">
        <f t="shared" si="10"/>
        <v>2231</v>
      </c>
      <c r="AS77" s="205">
        <v>2</v>
      </c>
      <c r="AT77" s="205">
        <v>23</v>
      </c>
      <c r="AU77" s="205">
        <v>1</v>
      </c>
      <c r="AV77" s="205">
        <v>1</v>
      </c>
      <c r="AW77" s="128">
        <v>118</v>
      </c>
      <c r="AY77" s="204" t="str">
        <f t="shared" si="11"/>
        <v>2231</v>
      </c>
      <c r="AZ77" s="205">
        <v>2</v>
      </c>
      <c r="BA77" s="205">
        <v>23</v>
      </c>
      <c r="BB77" s="205">
        <v>1</v>
      </c>
      <c r="BC77" s="205">
        <v>1</v>
      </c>
      <c r="BD77" s="128">
        <v>122</v>
      </c>
      <c r="BF77" s="125" t="str">
        <f t="shared" si="12"/>
        <v>2181</v>
      </c>
      <c r="BG77" s="231">
        <v>2</v>
      </c>
      <c r="BH77" s="231">
        <v>18</v>
      </c>
      <c r="BI77" s="126">
        <v>1</v>
      </c>
      <c r="BJ77" s="126">
        <v>1</v>
      </c>
      <c r="BK77" s="232">
        <v>1639</v>
      </c>
    </row>
    <row r="78" spans="30:63">
      <c r="AD78" s="204" t="str">
        <f t="shared" si="7"/>
        <v>24420</v>
      </c>
      <c r="AE78" s="205">
        <v>2</v>
      </c>
      <c r="AF78" s="205">
        <v>44</v>
      </c>
      <c r="AG78" s="205">
        <v>20</v>
      </c>
      <c r="AH78" s="206">
        <f t="shared" si="8"/>
        <v>67</v>
      </c>
      <c r="AI78" s="128">
        <v>1401</v>
      </c>
      <c r="AK78" s="125" t="str">
        <f t="shared" si="9"/>
        <v>1741</v>
      </c>
      <c r="AL78" s="126">
        <v>1</v>
      </c>
      <c r="AM78" s="126">
        <f t="shared" si="13"/>
        <v>74</v>
      </c>
      <c r="AN78" s="126">
        <v>1</v>
      </c>
      <c r="AO78" s="126">
        <v>1</v>
      </c>
      <c r="AP78" s="128">
        <v>900</v>
      </c>
      <c r="AR78" s="204" t="str">
        <f t="shared" si="10"/>
        <v>2241</v>
      </c>
      <c r="AS78" s="205">
        <v>2</v>
      </c>
      <c r="AT78" s="205">
        <v>24</v>
      </c>
      <c r="AU78" s="205">
        <v>1</v>
      </c>
      <c r="AV78" s="205">
        <v>1</v>
      </c>
      <c r="AW78" s="128">
        <v>118</v>
      </c>
      <c r="AY78" s="204" t="str">
        <f t="shared" si="11"/>
        <v>2241</v>
      </c>
      <c r="AZ78" s="205">
        <v>2</v>
      </c>
      <c r="BA78" s="205">
        <v>24</v>
      </c>
      <c r="BB78" s="205">
        <v>1</v>
      </c>
      <c r="BC78" s="205">
        <v>1</v>
      </c>
      <c r="BD78" s="128">
        <v>122</v>
      </c>
      <c r="BF78" s="125" t="str">
        <f t="shared" si="12"/>
        <v>2191</v>
      </c>
      <c r="BG78" s="231">
        <v>2</v>
      </c>
      <c r="BH78" s="231">
        <v>19</v>
      </c>
      <c r="BI78" s="126">
        <v>1</v>
      </c>
      <c r="BJ78" s="126">
        <v>1</v>
      </c>
      <c r="BK78" s="232">
        <v>1639</v>
      </c>
    </row>
    <row r="79" spans="30:63">
      <c r="AD79" s="204" t="str">
        <f t="shared" si="7"/>
        <v>24520</v>
      </c>
      <c r="AE79" s="205">
        <v>2</v>
      </c>
      <c r="AF79" s="205">
        <v>45</v>
      </c>
      <c r="AG79" s="205">
        <v>20</v>
      </c>
      <c r="AH79" s="206">
        <f t="shared" si="8"/>
        <v>66</v>
      </c>
      <c r="AI79" s="128">
        <v>1425</v>
      </c>
      <c r="AK79" s="125" t="str">
        <f t="shared" si="9"/>
        <v>1751</v>
      </c>
      <c r="AL79" s="126">
        <v>1</v>
      </c>
      <c r="AM79" s="126">
        <f t="shared" si="13"/>
        <v>75</v>
      </c>
      <c r="AN79" s="126">
        <v>1</v>
      </c>
      <c r="AO79" s="126">
        <v>1</v>
      </c>
      <c r="AP79" s="128">
        <v>1085</v>
      </c>
      <c r="AR79" s="204" t="str">
        <f t="shared" si="10"/>
        <v>2251</v>
      </c>
      <c r="AS79" s="205">
        <v>2</v>
      </c>
      <c r="AT79" s="205">
        <v>25</v>
      </c>
      <c r="AU79" s="205">
        <v>1</v>
      </c>
      <c r="AV79" s="205">
        <v>1</v>
      </c>
      <c r="AW79" s="128">
        <v>218.00000000000003</v>
      </c>
      <c r="AY79" s="204" t="str">
        <f t="shared" si="11"/>
        <v>2251</v>
      </c>
      <c r="AZ79" s="205">
        <v>2</v>
      </c>
      <c r="BA79" s="205">
        <v>25</v>
      </c>
      <c r="BB79" s="205">
        <v>1</v>
      </c>
      <c r="BC79" s="205">
        <v>1</v>
      </c>
      <c r="BD79" s="128">
        <v>190</v>
      </c>
      <c r="BF79" s="125" t="str">
        <f t="shared" si="12"/>
        <v>2201</v>
      </c>
      <c r="BG79" s="231">
        <v>2</v>
      </c>
      <c r="BH79" s="231">
        <v>20</v>
      </c>
      <c r="BI79" s="126">
        <v>1</v>
      </c>
      <c r="BJ79" s="126">
        <v>1</v>
      </c>
      <c r="BK79" s="232">
        <v>1639</v>
      </c>
    </row>
    <row r="80" spans="30:63">
      <c r="AD80" s="204" t="str">
        <f t="shared" si="7"/>
        <v>24620</v>
      </c>
      <c r="AE80" s="205">
        <v>2</v>
      </c>
      <c r="AF80" s="205">
        <v>46</v>
      </c>
      <c r="AG80" s="205">
        <v>20</v>
      </c>
      <c r="AH80" s="206">
        <f t="shared" si="8"/>
        <v>65</v>
      </c>
      <c r="AI80" s="128">
        <v>1473</v>
      </c>
      <c r="AK80" s="125" t="str">
        <f t="shared" si="9"/>
        <v>1761</v>
      </c>
      <c r="AL80" s="126">
        <v>1</v>
      </c>
      <c r="AM80" s="126">
        <f t="shared" si="13"/>
        <v>76</v>
      </c>
      <c r="AN80" s="126">
        <v>1</v>
      </c>
      <c r="AO80" s="126">
        <v>1</v>
      </c>
      <c r="AP80" s="128">
        <v>1085</v>
      </c>
      <c r="AR80" s="204" t="str">
        <f t="shared" si="10"/>
        <v>2261</v>
      </c>
      <c r="AS80" s="205">
        <v>2</v>
      </c>
      <c r="AT80" s="205">
        <v>26</v>
      </c>
      <c r="AU80" s="205">
        <v>1</v>
      </c>
      <c r="AV80" s="205">
        <v>1</v>
      </c>
      <c r="AW80" s="128">
        <v>218.00000000000003</v>
      </c>
      <c r="AY80" s="204" t="str">
        <f t="shared" si="11"/>
        <v>2261</v>
      </c>
      <c r="AZ80" s="205">
        <v>2</v>
      </c>
      <c r="BA80" s="205">
        <v>26</v>
      </c>
      <c r="BB80" s="205">
        <v>1</v>
      </c>
      <c r="BC80" s="205">
        <v>1</v>
      </c>
      <c r="BD80" s="128">
        <v>190</v>
      </c>
      <c r="BF80" s="125" t="str">
        <f t="shared" si="12"/>
        <v>2211</v>
      </c>
      <c r="BG80" s="231">
        <v>2</v>
      </c>
      <c r="BH80" s="231">
        <v>21</v>
      </c>
      <c r="BI80" s="126">
        <v>1</v>
      </c>
      <c r="BJ80" s="126">
        <v>1</v>
      </c>
      <c r="BK80" s="232">
        <v>2548</v>
      </c>
    </row>
    <row r="81" spans="22:63" ht="17.100000000000001" customHeight="1">
      <c r="V81" s="179"/>
      <c r="AD81" s="204" t="str">
        <f t="shared" si="7"/>
        <v>24720</v>
      </c>
      <c r="AE81" s="205">
        <v>2</v>
      </c>
      <c r="AF81" s="205">
        <v>47</v>
      </c>
      <c r="AG81" s="205">
        <v>20</v>
      </c>
      <c r="AH81" s="206">
        <f t="shared" si="8"/>
        <v>64</v>
      </c>
      <c r="AI81" s="128">
        <v>1523</v>
      </c>
      <c r="AK81" s="125" t="str">
        <f t="shared" si="9"/>
        <v>1771</v>
      </c>
      <c r="AL81" s="126">
        <v>1</v>
      </c>
      <c r="AM81" s="126">
        <f t="shared" si="13"/>
        <v>77</v>
      </c>
      <c r="AN81" s="126">
        <v>1</v>
      </c>
      <c r="AO81" s="126">
        <v>1</v>
      </c>
      <c r="AP81" s="128">
        <v>1085</v>
      </c>
      <c r="AR81" s="204" t="str">
        <f t="shared" si="10"/>
        <v>2271</v>
      </c>
      <c r="AS81" s="205">
        <v>2</v>
      </c>
      <c r="AT81" s="205">
        <v>27</v>
      </c>
      <c r="AU81" s="205">
        <v>1</v>
      </c>
      <c r="AV81" s="205">
        <v>1</v>
      </c>
      <c r="AW81" s="128">
        <v>218.00000000000003</v>
      </c>
      <c r="AY81" s="204" t="str">
        <f t="shared" si="11"/>
        <v>2271</v>
      </c>
      <c r="AZ81" s="205">
        <v>2</v>
      </c>
      <c r="BA81" s="205">
        <v>27</v>
      </c>
      <c r="BB81" s="205">
        <v>1</v>
      </c>
      <c r="BC81" s="205">
        <v>1</v>
      </c>
      <c r="BD81" s="128">
        <v>190</v>
      </c>
      <c r="BF81" s="125" t="str">
        <f t="shared" si="12"/>
        <v>2221</v>
      </c>
      <c r="BG81" s="231">
        <v>2</v>
      </c>
      <c r="BH81" s="231">
        <v>22</v>
      </c>
      <c r="BI81" s="126">
        <v>1</v>
      </c>
      <c r="BJ81" s="126">
        <v>1</v>
      </c>
      <c r="BK81" s="232">
        <v>2548</v>
      </c>
    </row>
    <row r="82" spans="22:63" ht="17.100000000000001" customHeight="1">
      <c r="AD82" s="204" t="str">
        <f t="shared" si="7"/>
        <v>24820</v>
      </c>
      <c r="AE82" s="205">
        <v>2</v>
      </c>
      <c r="AF82" s="205">
        <v>48</v>
      </c>
      <c r="AG82" s="205">
        <v>20</v>
      </c>
      <c r="AH82" s="206">
        <f t="shared" si="8"/>
        <v>63</v>
      </c>
      <c r="AI82" s="128">
        <v>1575</v>
      </c>
      <c r="AK82" s="125" t="str">
        <f t="shared" si="9"/>
        <v>1781</v>
      </c>
      <c r="AL82" s="126">
        <v>1</v>
      </c>
      <c r="AM82" s="126">
        <f t="shared" si="13"/>
        <v>78</v>
      </c>
      <c r="AN82" s="126">
        <v>1</v>
      </c>
      <c r="AO82" s="126">
        <v>1</v>
      </c>
      <c r="AP82" s="128">
        <v>1085</v>
      </c>
      <c r="AR82" s="204" t="str">
        <f t="shared" si="10"/>
        <v>2281</v>
      </c>
      <c r="AS82" s="205">
        <v>2</v>
      </c>
      <c r="AT82" s="205">
        <v>28</v>
      </c>
      <c r="AU82" s="205">
        <v>1</v>
      </c>
      <c r="AV82" s="205">
        <v>1</v>
      </c>
      <c r="AW82" s="128">
        <v>218.00000000000003</v>
      </c>
      <c r="AY82" s="204" t="str">
        <f t="shared" si="11"/>
        <v>2281</v>
      </c>
      <c r="AZ82" s="205">
        <v>2</v>
      </c>
      <c r="BA82" s="205">
        <v>28</v>
      </c>
      <c r="BB82" s="205">
        <v>1</v>
      </c>
      <c r="BC82" s="205">
        <v>1</v>
      </c>
      <c r="BD82" s="128">
        <v>190</v>
      </c>
      <c r="BF82" s="125" t="str">
        <f t="shared" si="12"/>
        <v>2231</v>
      </c>
      <c r="BG82" s="231">
        <v>2</v>
      </c>
      <c r="BH82" s="231">
        <v>23</v>
      </c>
      <c r="BI82" s="126">
        <v>1</v>
      </c>
      <c r="BJ82" s="126">
        <v>1</v>
      </c>
      <c r="BK82" s="232">
        <v>2548</v>
      </c>
    </row>
    <row r="83" spans="22:63">
      <c r="AD83" s="204" t="str">
        <f t="shared" si="7"/>
        <v>24920</v>
      </c>
      <c r="AE83" s="205">
        <v>2</v>
      </c>
      <c r="AF83" s="205">
        <v>49</v>
      </c>
      <c r="AG83" s="205">
        <v>20</v>
      </c>
      <c r="AH83" s="206">
        <f t="shared" si="8"/>
        <v>62</v>
      </c>
      <c r="AI83" s="128">
        <v>1633</v>
      </c>
      <c r="AK83" s="125" t="str">
        <f t="shared" si="9"/>
        <v>1791</v>
      </c>
      <c r="AL83" s="126">
        <v>1</v>
      </c>
      <c r="AM83" s="126">
        <f t="shared" si="13"/>
        <v>79</v>
      </c>
      <c r="AN83" s="126">
        <v>1</v>
      </c>
      <c r="AO83" s="126">
        <v>1</v>
      </c>
      <c r="AP83" s="128">
        <v>1085</v>
      </c>
      <c r="AR83" s="204" t="str">
        <f t="shared" si="10"/>
        <v>2291</v>
      </c>
      <c r="AS83" s="205">
        <v>2</v>
      </c>
      <c r="AT83" s="205">
        <v>29</v>
      </c>
      <c r="AU83" s="205">
        <v>1</v>
      </c>
      <c r="AV83" s="205">
        <v>1</v>
      </c>
      <c r="AW83" s="128">
        <v>218.00000000000003</v>
      </c>
      <c r="AY83" s="204" t="str">
        <f t="shared" si="11"/>
        <v>2291</v>
      </c>
      <c r="AZ83" s="205">
        <v>2</v>
      </c>
      <c r="BA83" s="205">
        <v>29</v>
      </c>
      <c r="BB83" s="205">
        <v>1</v>
      </c>
      <c r="BC83" s="205">
        <v>1</v>
      </c>
      <c r="BD83" s="128">
        <v>190</v>
      </c>
      <c r="BF83" s="125" t="str">
        <f t="shared" si="12"/>
        <v>2241</v>
      </c>
      <c r="BG83" s="231">
        <v>2</v>
      </c>
      <c r="BH83" s="231">
        <v>24</v>
      </c>
      <c r="BI83" s="126">
        <v>1</v>
      </c>
      <c r="BJ83" s="126">
        <v>1</v>
      </c>
      <c r="BK83" s="232">
        <v>2548</v>
      </c>
    </row>
    <row r="84" spans="22:63">
      <c r="AD84" s="204" t="str">
        <f t="shared" si="7"/>
        <v>25020</v>
      </c>
      <c r="AE84" s="205">
        <v>2</v>
      </c>
      <c r="AF84" s="205">
        <v>50</v>
      </c>
      <c r="AG84" s="205">
        <v>20</v>
      </c>
      <c r="AH84" s="206">
        <f t="shared" si="8"/>
        <v>61</v>
      </c>
      <c r="AI84" s="128">
        <v>1685</v>
      </c>
      <c r="AK84" s="178" t="str">
        <f t="shared" si="9"/>
        <v>1801</v>
      </c>
      <c r="AL84" s="175">
        <v>1</v>
      </c>
      <c r="AM84" s="175">
        <f t="shared" si="13"/>
        <v>80</v>
      </c>
      <c r="AN84" s="175">
        <v>1</v>
      </c>
      <c r="AO84" s="175">
        <v>1</v>
      </c>
      <c r="AP84" s="177">
        <v>1152</v>
      </c>
      <c r="AR84" s="204" t="str">
        <f t="shared" si="10"/>
        <v>2301</v>
      </c>
      <c r="AS84" s="205">
        <v>2</v>
      </c>
      <c r="AT84" s="205">
        <v>30</v>
      </c>
      <c r="AU84" s="205">
        <v>1</v>
      </c>
      <c r="AV84" s="205">
        <v>1</v>
      </c>
      <c r="AW84" s="128">
        <v>280</v>
      </c>
      <c r="AY84" s="204" t="str">
        <f t="shared" si="11"/>
        <v>2301</v>
      </c>
      <c r="AZ84" s="205">
        <v>2</v>
      </c>
      <c r="BA84" s="205">
        <v>30</v>
      </c>
      <c r="BB84" s="205">
        <v>1</v>
      </c>
      <c r="BC84" s="205">
        <v>1</v>
      </c>
      <c r="BD84" s="128">
        <v>231</v>
      </c>
      <c r="BF84" s="125" t="str">
        <f t="shared" si="12"/>
        <v>2251</v>
      </c>
      <c r="BG84" s="231">
        <v>2</v>
      </c>
      <c r="BH84" s="231">
        <v>25</v>
      </c>
      <c r="BI84" s="175">
        <v>1</v>
      </c>
      <c r="BJ84" s="175">
        <v>1</v>
      </c>
      <c r="BK84" s="232">
        <v>2548</v>
      </c>
    </row>
    <row r="85" spans="22:63">
      <c r="AD85" s="204" t="str">
        <f t="shared" si="7"/>
        <v>25120</v>
      </c>
      <c r="AE85" s="205">
        <v>2</v>
      </c>
      <c r="AF85" s="205">
        <v>51</v>
      </c>
      <c r="AG85" s="205">
        <v>20</v>
      </c>
      <c r="AH85" s="206">
        <f t="shared" si="8"/>
        <v>60</v>
      </c>
      <c r="AI85" s="128">
        <v>1830</v>
      </c>
      <c r="AK85" s="204" t="str">
        <f t="shared" si="9"/>
        <v>211</v>
      </c>
      <c r="AL85" s="205">
        <v>2</v>
      </c>
      <c r="AM85" s="205">
        <v>1</v>
      </c>
      <c r="AN85" s="205">
        <v>1</v>
      </c>
      <c r="AO85" s="205">
        <v>1</v>
      </c>
      <c r="AP85" s="128">
        <v>9</v>
      </c>
      <c r="AR85" s="204" t="str">
        <f t="shared" si="10"/>
        <v>2311</v>
      </c>
      <c r="AS85" s="205">
        <v>2</v>
      </c>
      <c r="AT85" s="205">
        <v>31</v>
      </c>
      <c r="AU85" s="205">
        <v>1</v>
      </c>
      <c r="AV85" s="205">
        <v>1</v>
      </c>
      <c r="AW85" s="128">
        <v>280</v>
      </c>
      <c r="AY85" s="204" t="str">
        <f t="shared" si="11"/>
        <v>2311</v>
      </c>
      <c r="AZ85" s="205">
        <v>2</v>
      </c>
      <c r="BA85" s="205">
        <v>31</v>
      </c>
      <c r="BB85" s="205">
        <v>1</v>
      </c>
      <c r="BC85" s="205">
        <v>1</v>
      </c>
      <c r="BD85" s="128">
        <v>231</v>
      </c>
      <c r="BF85" s="125" t="str">
        <f t="shared" si="12"/>
        <v>2261</v>
      </c>
      <c r="BG85" s="231">
        <v>2</v>
      </c>
      <c r="BH85" s="231">
        <v>26</v>
      </c>
      <c r="BI85" s="126">
        <v>1</v>
      </c>
      <c r="BJ85" s="126">
        <v>1</v>
      </c>
      <c r="BK85" s="232">
        <v>4647</v>
      </c>
    </row>
    <row r="86" spans="22:63">
      <c r="AD86" s="204" t="str">
        <f t="shared" si="7"/>
        <v>25220</v>
      </c>
      <c r="AE86" s="205">
        <v>2</v>
      </c>
      <c r="AF86" s="205">
        <v>52</v>
      </c>
      <c r="AG86" s="205">
        <v>20</v>
      </c>
      <c r="AH86" s="206">
        <f t="shared" si="8"/>
        <v>59</v>
      </c>
      <c r="AI86" s="128">
        <v>1990</v>
      </c>
      <c r="AK86" s="204" t="str">
        <f t="shared" si="9"/>
        <v>221</v>
      </c>
      <c r="AL86" s="205">
        <v>2</v>
      </c>
      <c r="AM86" s="205">
        <f>AM85+1</f>
        <v>2</v>
      </c>
      <c r="AN86" s="205">
        <v>1</v>
      </c>
      <c r="AO86" s="205">
        <v>1</v>
      </c>
      <c r="AP86" s="128">
        <v>9</v>
      </c>
      <c r="AR86" s="204" t="str">
        <f t="shared" si="10"/>
        <v>2321</v>
      </c>
      <c r="AS86" s="205">
        <v>2</v>
      </c>
      <c r="AT86" s="205">
        <v>32</v>
      </c>
      <c r="AU86" s="205">
        <v>1</v>
      </c>
      <c r="AV86" s="205">
        <v>1</v>
      </c>
      <c r="AW86" s="128">
        <v>280</v>
      </c>
      <c r="AY86" s="204" t="str">
        <f t="shared" si="11"/>
        <v>2321</v>
      </c>
      <c r="AZ86" s="205">
        <v>2</v>
      </c>
      <c r="BA86" s="205">
        <v>32</v>
      </c>
      <c r="BB86" s="205">
        <v>1</v>
      </c>
      <c r="BC86" s="205">
        <v>1</v>
      </c>
      <c r="BD86" s="128">
        <v>231</v>
      </c>
      <c r="BF86" s="125" t="str">
        <f t="shared" si="12"/>
        <v>2271</v>
      </c>
      <c r="BG86" s="231">
        <v>2</v>
      </c>
      <c r="BH86" s="231">
        <v>27</v>
      </c>
      <c r="BI86" s="126">
        <v>1</v>
      </c>
      <c r="BJ86" s="126">
        <v>1</v>
      </c>
      <c r="BK86" s="232">
        <v>4647</v>
      </c>
    </row>
    <row r="87" spans="22:63">
      <c r="AD87" s="204" t="str">
        <f t="shared" si="7"/>
        <v>25320</v>
      </c>
      <c r="AE87" s="205">
        <v>2</v>
      </c>
      <c r="AF87" s="205">
        <v>53</v>
      </c>
      <c r="AG87" s="205">
        <v>20</v>
      </c>
      <c r="AH87" s="206">
        <f t="shared" si="8"/>
        <v>58</v>
      </c>
      <c r="AI87" s="128">
        <v>2150</v>
      </c>
      <c r="AK87" s="204" t="str">
        <f t="shared" si="9"/>
        <v>231</v>
      </c>
      <c r="AL87" s="205">
        <v>2</v>
      </c>
      <c r="AM87" s="205">
        <f t="shared" ref="AM87:AM150" si="14">AM86+1</f>
        <v>3</v>
      </c>
      <c r="AN87" s="205">
        <v>1</v>
      </c>
      <c r="AO87" s="205">
        <v>1</v>
      </c>
      <c r="AP87" s="128">
        <v>9</v>
      </c>
      <c r="AR87" s="204" t="str">
        <f t="shared" si="10"/>
        <v>2331</v>
      </c>
      <c r="AS87" s="205">
        <v>2</v>
      </c>
      <c r="AT87" s="205">
        <v>33</v>
      </c>
      <c r="AU87" s="205">
        <v>1</v>
      </c>
      <c r="AV87" s="205">
        <v>1</v>
      </c>
      <c r="AW87" s="128">
        <v>280</v>
      </c>
      <c r="AY87" s="204" t="str">
        <f t="shared" si="11"/>
        <v>2331</v>
      </c>
      <c r="AZ87" s="205">
        <v>2</v>
      </c>
      <c r="BA87" s="205">
        <v>33</v>
      </c>
      <c r="BB87" s="205">
        <v>1</v>
      </c>
      <c r="BC87" s="205">
        <v>1</v>
      </c>
      <c r="BD87" s="128">
        <v>231</v>
      </c>
      <c r="BF87" s="125" t="str">
        <f t="shared" si="12"/>
        <v>2281</v>
      </c>
      <c r="BG87" s="231">
        <v>2</v>
      </c>
      <c r="BH87" s="231">
        <v>28</v>
      </c>
      <c r="BI87" s="126">
        <v>1</v>
      </c>
      <c r="BJ87" s="126">
        <v>1</v>
      </c>
      <c r="BK87" s="232">
        <v>4647</v>
      </c>
    </row>
    <row r="88" spans="22:63">
      <c r="AD88" s="204" t="str">
        <f t="shared" si="7"/>
        <v>25420</v>
      </c>
      <c r="AE88" s="205">
        <v>2</v>
      </c>
      <c r="AF88" s="205">
        <v>54</v>
      </c>
      <c r="AG88" s="205">
        <v>20</v>
      </c>
      <c r="AH88" s="206">
        <f t="shared" si="8"/>
        <v>57</v>
      </c>
      <c r="AI88" s="128">
        <v>2321</v>
      </c>
      <c r="AK88" s="204" t="str">
        <f t="shared" si="9"/>
        <v>241</v>
      </c>
      <c r="AL88" s="205">
        <v>2</v>
      </c>
      <c r="AM88" s="205">
        <f t="shared" si="14"/>
        <v>4</v>
      </c>
      <c r="AN88" s="205">
        <v>1</v>
      </c>
      <c r="AO88" s="205">
        <v>1</v>
      </c>
      <c r="AP88" s="128">
        <v>9</v>
      </c>
      <c r="AR88" s="204" t="str">
        <f t="shared" si="10"/>
        <v>2341</v>
      </c>
      <c r="AS88" s="205">
        <v>2</v>
      </c>
      <c r="AT88" s="205">
        <v>34</v>
      </c>
      <c r="AU88" s="205">
        <v>1</v>
      </c>
      <c r="AV88" s="205">
        <v>1</v>
      </c>
      <c r="AW88" s="128">
        <v>280</v>
      </c>
      <c r="AY88" s="204" t="str">
        <f t="shared" si="11"/>
        <v>2341</v>
      </c>
      <c r="AZ88" s="205">
        <v>2</v>
      </c>
      <c r="BA88" s="205">
        <v>34</v>
      </c>
      <c r="BB88" s="205">
        <v>1</v>
      </c>
      <c r="BC88" s="205">
        <v>1</v>
      </c>
      <c r="BD88" s="128">
        <v>231</v>
      </c>
      <c r="BF88" s="125" t="str">
        <f t="shared" si="12"/>
        <v>2291</v>
      </c>
      <c r="BG88" s="231">
        <v>2</v>
      </c>
      <c r="BH88" s="231">
        <v>29</v>
      </c>
      <c r="BI88" s="126">
        <v>1</v>
      </c>
      <c r="BJ88" s="126">
        <v>1</v>
      </c>
      <c r="BK88" s="232">
        <v>4647</v>
      </c>
    </row>
    <row r="89" spans="22:63">
      <c r="AD89" s="204" t="str">
        <f t="shared" si="7"/>
        <v>25520</v>
      </c>
      <c r="AE89" s="205">
        <v>2</v>
      </c>
      <c r="AF89" s="205">
        <v>55</v>
      </c>
      <c r="AG89" s="205">
        <v>20</v>
      </c>
      <c r="AH89" s="206">
        <f t="shared" si="8"/>
        <v>56</v>
      </c>
      <c r="AI89" s="128">
        <v>2480</v>
      </c>
      <c r="AK89" s="204" t="str">
        <f t="shared" si="9"/>
        <v>251</v>
      </c>
      <c r="AL89" s="205">
        <v>2</v>
      </c>
      <c r="AM89" s="205">
        <f t="shared" si="14"/>
        <v>5</v>
      </c>
      <c r="AN89" s="205">
        <v>1</v>
      </c>
      <c r="AO89" s="205">
        <v>1</v>
      </c>
      <c r="AP89" s="128">
        <v>4</v>
      </c>
      <c r="AR89" s="204" t="str">
        <f t="shared" si="10"/>
        <v>2351</v>
      </c>
      <c r="AS89" s="205">
        <v>2</v>
      </c>
      <c r="AT89" s="205">
        <v>35</v>
      </c>
      <c r="AU89" s="205">
        <v>1</v>
      </c>
      <c r="AV89" s="205">
        <v>1</v>
      </c>
      <c r="AW89" s="128">
        <v>302</v>
      </c>
      <c r="AY89" s="204" t="str">
        <f t="shared" si="11"/>
        <v>2351</v>
      </c>
      <c r="AZ89" s="205">
        <v>2</v>
      </c>
      <c r="BA89" s="205">
        <v>35</v>
      </c>
      <c r="BB89" s="205">
        <v>1</v>
      </c>
      <c r="BC89" s="205">
        <v>1</v>
      </c>
      <c r="BD89" s="128">
        <v>183</v>
      </c>
      <c r="BF89" s="125" t="str">
        <f t="shared" si="12"/>
        <v>2301</v>
      </c>
      <c r="BG89" s="231">
        <v>2</v>
      </c>
      <c r="BH89" s="231">
        <v>30</v>
      </c>
      <c r="BI89" s="126">
        <v>1</v>
      </c>
      <c r="BJ89" s="126">
        <v>1</v>
      </c>
      <c r="BK89" s="232">
        <v>4647</v>
      </c>
    </row>
    <row r="90" spans="22:63">
      <c r="AD90" s="204" t="str">
        <f t="shared" si="7"/>
        <v>25620</v>
      </c>
      <c r="AE90" s="205">
        <v>2</v>
      </c>
      <c r="AF90" s="205">
        <v>56</v>
      </c>
      <c r="AG90" s="205">
        <v>20</v>
      </c>
      <c r="AH90" s="206">
        <f t="shared" si="8"/>
        <v>55</v>
      </c>
      <c r="AI90" s="128">
        <v>2684</v>
      </c>
      <c r="AK90" s="204" t="str">
        <f t="shared" si="9"/>
        <v>261</v>
      </c>
      <c r="AL90" s="205">
        <v>2</v>
      </c>
      <c r="AM90" s="205">
        <f t="shared" si="14"/>
        <v>6</v>
      </c>
      <c r="AN90" s="205">
        <v>1</v>
      </c>
      <c r="AO90" s="205">
        <v>1</v>
      </c>
      <c r="AP90" s="128">
        <v>4</v>
      </c>
      <c r="AR90" s="204" t="str">
        <f t="shared" si="10"/>
        <v>2361</v>
      </c>
      <c r="AS90" s="205">
        <v>2</v>
      </c>
      <c r="AT90" s="205">
        <v>36</v>
      </c>
      <c r="AU90" s="205">
        <v>1</v>
      </c>
      <c r="AV90" s="205">
        <v>1</v>
      </c>
      <c r="AW90" s="128">
        <v>302</v>
      </c>
      <c r="AY90" s="204" t="str">
        <f t="shared" si="11"/>
        <v>2361</v>
      </c>
      <c r="AZ90" s="205">
        <v>2</v>
      </c>
      <c r="BA90" s="205">
        <v>36</v>
      </c>
      <c r="BB90" s="205">
        <v>1</v>
      </c>
      <c r="BC90" s="205">
        <v>1</v>
      </c>
      <c r="BD90" s="128">
        <v>183</v>
      </c>
      <c r="BF90" s="125" t="str">
        <f t="shared" si="12"/>
        <v>2311</v>
      </c>
      <c r="BG90" s="231">
        <v>2</v>
      </c>
      <c r="BH90" s="231">
        <v>31</v>
      </c>
      <c r="BI90" s="126">
        <v>1</v>
      </c>
      <c r="BJ90" s="126">
        <v>1</v>
      </c>
      <c r="BK90" s="232">
        <v>7811</v>
      </c>
    </row>
    <row r="91" spans="22:63" ht="17.100000000000001" customHeight="1">
      <c r="AD91" s="204" t="str">
        <f t="shared" si="7"/>
        <v>25720</v>
      </c>
      <c r="AE91" s="205">
        <v>2</v>
      </c>
      <c r="AF91" s="205">
        <v>57</v>
      </c>
      <c r="AG91" s="205">
        <v>20</v>
      </c>
      <c r="AH91" s="206">
        <f t="shared" si="8"/>
        <v>54</v>
      </c>
      <c r="AI91" s="128">
        <v>2900</v>
      </c>
      <c r="AK91" s="204" t="str">
        <f t="shared" si="9"/>
        <v>271</v>
      </c>
      <c r="AL91" s="205">
        <v>2</v>
      </c>
      <c r="AM91" s="205">
        <f t="shared" si="14"/>
        <v>7</v>
      </c>
      <c r="AN91" s="205">
        <v>1</v>
      </c>
      <c r="AO91" s="205">
        <v>1</v>
      </c>
      <c r="AP91" s="128">
        <v>4</v>
      </c>
      <c r="AR91" s="204" t="str">
        <f t="shared" si="10"/>
        <v>2371</v>
      </c>
      <c r="AS91" s="205">
        <v>2</v>
      </c>
      <c r="AT91" s="205">
        <v>37</v>
      </c>
      <c r="AU91" s="205">
        <v>1</v>
      </c>
      <c r="AV91" s="205">
        <v>1</v>
      </c>
      <c r="AW91" s="128">
        <v>302</v>
      </c>
      <c r="AY91" s="204" t="str">
        <f t="shared" si="11"/>
        <v>2371</v>
      </c>
      <c r="AZ91" s="205">
        <v>2</v>
      </c>
      <c r="BA91" s="205">
        <v>37</v>
      </c>
      <c r="BB91" s="205">
        <v>1</v>
      </c>
      <c r="BC91" s="205">
        <v>1</v>
      </c>
      <c r="BD91" s="128">
        <v>183</v>
      </c>
      <c r="BF91" s="125" t="str">
        <f t="shared" si="12"/>
        <v>2321</v>
      </c>
      <c r="BG91" s="231">
        <v>2</v>
      </c>
      <c r="BH91" s="231">
        <v>32</v>
      </c>
      <c r="BI91" s="126">
        <v>1</v>
      </c>
      <c r="BJ91" s="126">
        <v>1</v>
      </c>
      <c r="BK91" s="232">
        <v>7811</v>
      </c>
    </row>
    <row r="92" spans="22:63">
      <c r="AD92" s="204" t="str">
        <f t="shared" si="7"/>
        <v>25820</v>
      </c>
      <c r="AE92" s="205">
        <v>2</v>
      </c>
      <c r="AF92" s="205">
        <v>58</v>
      </c>
      <c r="AG92" s="205">
        <v>20</v>
      </c>
      <c r="AH92" s="206">
        <f t="shared" si="8"/>
        <v>53</v>
      </c>
      <c r="AI92" s="128">
        <v>3092</v>
      </c>
      <c r="AK92" s="204" t="str">
        <f t="shared" si="9"/>
        <v>281</v>
      </c>
      <c r="AL92" s="205">
        <v>2</v>
      </c>
      <c r="AM92" s="205">
        <f t="shared" si="14"/>
        <v>8</v>
      </c>
      <c r="AN92" s="205">
        <v>1</v>
      </c>
      <c r="AO92" s="205">
        <v>1</v>
      </c>
      <c r="AP92" s="128">
        <v>4</v>
      </c>
      <c r="AR92" s="204" t="str">
        <f t="shared" si="10"/>
        <v>2381</v>
      </c>
      <c r="AS92" s="205">
        <v>2</v>
      </c>
      <c r="AT92" s="205">
        <v>38</v>
      </c>
      <c r="AU92" s="205">
        <v>1</v>
      </c>
      <c r="AV92" s="205">
        <v>1</v>
      </c>
      <c r="AW92" s="128">
        <v>302</v>
      </c>
      <c r="AY92" s="204" t="str">
        <f t="shared" si="11"/>
        <v>2381</v>
      </c>
      <c r="AZ92" s="205">
        <v>2</v>
      </c>
      <c r="BA92" s="205">
        <v>38</v>
      </c>
      <c r="BB92" s="205">
        <v>1</v>
      </c>
      <c r="BC92" s="205">
        <v>1</v>
      </c>
      <c r="BD92" s="128">
        <v>183</v>
      </c>
      <c r="BF92" s="125" t="str">
        <f t="shared" si="12"/>
        <v>2331</v>
      </c>
      <c r="BG92" s="231">
        <v>2</v>
      </c>
      <c r="BH92" s="231">
        <v>33</v>
      </c>
      <c r="BI92" s="126">
        <v>1</v>
      </c>
      <c r="BJ92" s="126">
        <v>1</v>
      </c>
      <c r="BK92" s="232">
        <v>7811</v>
      </c>
    </row>
    <row r="93" spans="22:63">
      <c r="AD93" s="204" t="str">
        <f t="shared" si="7"/>
        <v>25920</v>
      </c>
      <c r="AE93" s="205">
        <v>2</v>
      </c>
      <c r="AF93" s="205">
        <v>59</v>
      </c>
      <c r="AG93" s="205">
        <v>20</v>
      </c>
      <c r="AH93" s="206">
        <f t="shared" si="8"/>
        <v>52</v>
      </c>
      <c r="AI93" s="128">
        <v>3296</v>
      </c>
      <c r="AK93" s="204" t="str">
        <f t="shared" si="9"/>
        <v>291</v>
      </c>
      <c r="AL93" s="205">
        <v>2</v>
      </c>
      <c r="AM93" s="205">
        <f t="shared" si="14"/>
        <v>9</v>
      </c>
      <c r="AN93" s="205">
        <v>1</v>
      </c>
      <c r="AO93" s="205">
        <v>1</v>
      </c>
      <c r="AP93" s="128">
        <v>4</v>
      </c>
      <c r="AR93" s="204" t="str">
        <f t="shared" si="10"/>
        <v>2391</v>
      </c>
      <c r="AS93" s="205">
        <v>2</v>
      </c>
      <c r="AT93" s="205">
        <v>39</v>
      </c>
      <c r="AU93" s="205">
        <v>1</v>
      </c>
      <c r="AV93" s="205">
        <v>1</v>
      </c>
      <c r="AW93" s="128">
        <v>302</v>
      </c>
      <c r="AY93" s="204" t="str">
        <f t="shared" si="11"/>
        <v>2391</v>
      </c>
      <c r="AZ93" s="205">
        <v>2</v>
      </c>
      <c r="BA93" s="205">
        <v>39</v>
      </c>
      <c r="BB93" s="205">
        <v>1</v>
      </c>
      <c r="BC93" s="205">
        <v>1</v>
      </c>
      <c r="BD93" s="128">
        <v>183</v>
      </c>
      <c r="BF93" s="125" t="str">
        <f t="shared" si="12"/>
        <v>2341</v>
      </c>
      <c r="BG93" s="231">
        <v>2</v>
      </c>
      <c r="BH93" s="231">
        <v>34</v>
      </c>
      <c r="BI93" s="126">
        <v>1</v>
      </c>
      <c r="BJ93" s="126">
        <v>1</v>
      </c>
      <c r="BK93" s="232">
        <v>7811</v>
      </c>
    </row>
    <row r="94" spans="22:63">
      <c r="AD94" s="204" t="str">
        <f t="shared" si="7"/>
        <v>26020</v>
      </c>
      <c r="AE94" s="205">
        <v>2</v>
      </c>
      <c r="AF94" s="205">
        <v>60</v>
      </c>
      <c r="AG94" s="205">
        <v>20</v>
      </c>
      <c r="AH94" s="206">
        <f t="shared" si="8"/>
        <v>51</v>
      </c>
      <c r="AI94" s="128">
        <v>3500</v>
      </c>
      <c r="AK94" s="204" t="str">
        <f t="shared" si="9"/>
        <v>2101</v>
      </c>
      <c r="AL94" s="205">
        <v>2</v>
      </c>
      <c r="AM94" s="205">
        <f t="shared" si="14"/>
        <v>10</v>
      </c>
      <c r="AN94" s="205">
        <v>1</v>
      </c>
      <c r="AO94" s="205">
        <v>1</v>
      </c>
      <c r="AP94" s="128">
        <v>5</v>
      </c>
      <c r="AR94" s="204" t="str">
        <f t="shared" si="10"/>
        <v>2401</v>
      </c>
      <c r="AS94" s="205">
        <v>2</v>
      </c>
      <c r="AT94" s="205">
        <v>40</v>
      </c>
      <c r="AU94" s="205">
        <v>1</v>
      </c>
      <c r="AV94" s="205">
        <v>1</v>
      </c>
      <c r="AW94" s="128">
        <v>279</v>
      </c>
      <c r="AY94" s="204" t="str">
        <f t="shared" si="11"/>
        <v>2401</v>
      </c>
      <c r="AZ94" s="205">
        <v>2</v>
      </c>
      <c r="BA94" s="205">
        <v>40</v>
      </c>
      <c r="BB94" s="205">
        <v>1</v>
      </c>
      <c r="BC94" s="205">
        <v>1</v>
      </c>
      <c r="BD94" s="128">
        <v>178</v>
      </c>
      <c r="BF94" s="125" t="str">
        <f t="shared" si="12"/>
        <v>2351</v>
      </c>
      <c r="BG94" s="231">
        <v>2</v>
      </c>
      <c r="BH94" s="231">
        <v>35</v>
      </c>
      <c r="BI94" s="126">
        <v>1</v>
      </c>
      <c r="BJ94" s="126">
        <v>1</v>
      </c>
      <c r="BK94" s="232">
        <v>7811</v>
      </c>
    </row>
    <row r="95" spans="22:63">
      <c r="AK95" s="204" t="str">
        <f t="shared" si="9"/>
        <v>2111</v>
      </c>
      <c r="AL95" s="205">
        <v>2</v>
      </c>
      <c r="AM95" s="205">
        <f t="shared" si="14"/>
        <v>11</v>
      </c>
      <c r="AN95" s="205">
        <v>1</v>
      </c>
      <c r="AO95" s="205">
        <v>1</v>
      </c>
      <c r="AP95" s="128">
        <v>5</v>
      </c>
      <c r="AR95" s="204" t="str">
        <f t="shared" si="10"/>
        <v>2411</v>
      </c>
      <c r="AS95" s="205">
        <v>2</v>
      </c>
      <c r="AT95" s="205">
        <v>41</v>
      </c>
      <c r="AU95" s="205">
        <v>1</v>
      </c>
      <c r="AV95" s="205">
        <v>1</v>
      </c>
      <c r="AW95" s="128">
        <v>279</v>
      </c>
      <c r="AY95" s="204" t="str">
        <f t="shared" si="11"/>
        <v>2411</v>
      </c>
      <c r="AZ95" s="205">
        <v>2</v>
      </c>
      <c r="BA95" s="205">
        <v>41</v>
      </c>
      <c r="BB95" s="205">
        <v>1</v>
      </c>
      <c r="BC95" s="205">
        <v>1</v>
      </c>
      <c r="BD95" s="128">
        <v>178</v>
      </c>
      <c r="BF95" s="125" t="str">
        <f t="shared" si="12"/>
        <v>2361</v>
      </c>
      <c r="BG95" s="231">
        <v>2</v>
      </c>
      <c r="BH95" s="231">
        <v>36</v>
      </c>
      <c r="BI95" s="126">
        <v>1</v>
      </c>
      <c r="BJ95" s="126">
        <v>1</v>
      </c>
      <c r="BK95" s="232">
        <v>11955</v>
      </c>
    </row>
    <row r="96" spans="22:63" ht="17.100000000000001" customHeight="1">
      <c r="AK96" s="204" t="str">
        <f t="shared" si="9"/>
        <v>2121</v>
      </c>
      <c r="AL96" s="205">
        <v>2</v>
      </c>
      <c r="AM96" s="205">
        <f t="shared" si="14"/>
        <v>12</v>
      </c>
      <c r="AN96" s="205">
        <v>1</v>
      </c>
      <c r="AO96" s="205">
        <v>1</v>
      </c>
      <c r="AP96" s="128">
        <v>5</v>
      </c>
      <c r="AR96" s="204" t="str">
        <f t="shared" si="10"/>
        <v>2421</v>
      </c>
      <c r="AS96" s="205">
        <v>2</v>
      </c>
      <c r="AT96" s="205">
        <v>42</v>
      </c>
      <c r="AU96" s="205">
        <v>1</v>
      </c>
      <c r="AV96" s="205">
        <v>1</v>
      </c>
      <c r="AW96" s="128">
        <v>279</v>
      </c>
      <c r="AY96" s="204" t="str">
        <f t="shared" si="11"/>
        <v>2421</v>
      </c>
      <c r="AZ96" s="205">
        <v>2</v>
      </c>
      <c r="BA96" s="205">
        <v>42</v>
      </c>
      <c r="BB96" s="205">
        <v>1</v>
      </c>
      <c r="BC96" s="205">
        <v>1</v>
      </c>
      <c r="BD96" s="128">
        <v>178</v>
      </c>
      <c r="BF96" s="125" t="str">
        <f t="shared" si="12"/>
        <v>2371</v>
      </c>
      <c r="BG96" s="231">
        <v>2</v>
      </c>
      <c r="BH96" s="231">
        <v>37</v>
      </c>
      <c r="BI96" s="126">
        <v>1</v>
      </c>
      <c r="BJ96" s="126">
        <v>1</v>
      </c>
      <c r="BK96" s="232">
        <v>11955</v>
      </c>
    </row>
    <row r="97" spans="16:63">
      <c r="AK97" s="204" t="str">
        <f t="shared" si="9"/>
        <v>2131</v>
      </c>
      <c r="AL97" s="205">
        <v>2</v>
      </c>
      <c r="AM97" s="205">
        <f t="shared" si="14"/>
        <v>13</v>
      </c>
      <c r="AN97" s="205">
        <v>1</v>
      </c>
      <c r="AO97" s="205">
        <v>1</v>
      </c>
      <c r="AP97" s="128">
        <v>5</v>
      </c>
      <c r="AR97" s="204" t="str">
        <f t="shared" si="10"/>
        <v>2431</v>
      </c>
      <c r="AS97" s="205">
        <v>2</v>
      </c>
      <c r="AT97" s="205">
        <v>43</v>
      </c>
      <c r="AU97" s="205">
        <v>1</v>
      </c>
      <c r="AV97" s="205">
        <v>1</v>
      </c>
      <c r="AW97" s="128">
        <v>279</v>
      </c>
      <c r="AY97" s="204" t="str">
        <f t="shared" si="11"/>
        <v>2431</v>
      </c>
      <c r="AZ97" s="205">
        <v>2</v>
      </c>
      <c r="BA97" s="205">
        <v>43</v>
      </c>
      <c r="BB97" s="205">
        <v>1</v>
      </c>
      <c r="BC97" s="205">
        <v>1</v>
      </c>
      <c r="BD97" s="128">
        <v>178</v>
      </c>
      <c r="BF97" s="125" t="str">
        <f t="shared" si="12"/>
        <v>2381</v>
      </c>
      <c r="BG97" s="231">
        <v>2</v>
      </c>
      <c r="BH97" s="231">
        <v>38</v>
      </c>
      <c r="BI97" s="126">
        <v>1</v>
      </c>
      <c r="BJ97" s="126">
        <v>1</v>
      </c>
      <c r="BK97" s="232">
        <v>11955</v>
      </c>
    </row>
    <row r="98" spans="16:63">
      <c r="AK98" s="204" t="str">
        <f t="shared" si="9"/>
        <v>2141</v>
      </c>
      <c r="AL98" s="205">
        <v>2</v>
      </c>
      <c r="AM98" s="205">
        <f t="shared" si="14"/>
        <v>14</v>
      </c>
      <c r="AN98" s="205">
        <v>1</v>
      </c>
      <c r="AO98" s="205">
        <v>1</v>
      </c>
      <c r="AP98" s="128">
        <v>5</v>
      </c>
      <c r="AR98" s="204" t="str">
        <f t="shared" si="10"/>
        <v>2441</v>
      </c>
      <c r="AS98" s="205">
        <v>2</v>
      </c>
      <c r="AT98" s="205">
        <v>44</v>
      </c>
      <c r="AU98" s="205">
        <v>1</v>
      </c>
      <c r="AV98" s="205">
        <v>1</v>
      </c>
      <c r="AW98" s="128">
        <v>279</v>
      </c>
      <c r="AY98" s="204" t="str">
        <f t="shared" si="11"/>
        <v>2441</v>
      </c>
      <c r="AZ98" s="205">
        <v>2</v>
      </c>
      <c r="BA98" s="205">
        <v>44</v>
      </c>
      <c r="BB98" s="205">
        <v>1</v>
      </c>
      <c r="BC98" s="205">
        <v>1</v>
      </c>
      <c r="BD98" s="128">
        <v>178</v>
      </c>
      <c r="BF98" s="125" t="str">
        <f t="shared" si="12"/>
        <v>2391</v>
      </c>
      <c r="BG98" s="231">
        <v>2</v>
      </c>
      <c r="BH98" s="231">
        <v>39</v>
      </c>
      <c r="BI98" s="126">
        <v>1</v>
      </c>
      <c r="BJ98" s="126">
        <v>1</v>
      </c>
      <c r="BK98" s="232">
        <v>11955</v>
      </c>
    </row>
    <row r="99" spans="16:63" ht="17.100000000000001" customHeight="1">
      <c r="P99" s="180"/>
      <c r="Q99" s="180"/>
      <c r="R99" s="180"/>
      <c r="S99" s="180"/>
      <c r="T99" s="180"/>
      <c r="AK99" s="204" t="str">
        <f t="shared" si="9"/>
        <v>2151</v>
      </c>
      <c r="AL99" s="205">
        <v>2</v>
      </c>
      <c r="AM99" s="205">
        <f t="shared" si="14"/>
        <v>15</v>
      </c>
      <c r="AN99" s="205">
        <v>1</v>
      </c>
      <c r="AO99" s="205">
        <v>1</v>
      </c>
      <c r="AP99" s="128">
        <v>7</v>
      </c>
      <c r="AR99" s="204" t="str">
        <f t="shared" si="10"/>
        <v>2451</v>
      </c>
      <c r="AS99" s="205">
        <v>2</v>
      </c>
      <c r="AT99" s="205">
        <v>45</v>
      </c>
      <c r="AU99" s="205">
        <v>1</v>
      </c>
      <c r="AV99" s="205">
        <v>1</v>
      </c>
      <c r="AW99" s="128">
        <v>309</v>
      </c>
      <c r="AY99" s="204" t="str">
        <f t="shared" si="11"/>
        <v>2451</v>
      </c>
      <c r="AZ99" s="205">
        <v>2</v>
      </c>
      <c r="BA99" s="205">
        <v>45</v>
      </c>
      <c r="BB99" s="205">
        <v>1</v>
      </c>
      <c r="BC99" s="205">
        <v>1</v>
      </c>
      <c r="BD99" s="128">
        <v>202</v>
      </c>
      <c r="BF99" s="125" t="str">
        <f t="shared" si="12"/>
        <v>2401</v>
      </c>
      <c r="BG99" s="231">
        <v>2</v>
      </c>
      <c r="BH99" s="231">
        <v>40</v>
      </c>
      <c r="BI99" s="126">
        <v>1</v>
      </c>
      <c r="BJ99" s="126">
        <v>1</v>
      </c>
      <c r="BK99" s="232">
        <v>11955</v>
      </c>
    </row>
    <row r="100" spans="16:63">
      <c r="AK100" s="204" t="str">
        <f t="shared" si="9"/>
        <v>2161</v>
      </c>
      <c r="AL100" s="205">
        <v>2</v>
      </c>
      <c r="AM100" s="205">
        <f t="shared" si="14"/>
        <v>16</v>
      </c>
      <c r="AN100" s="205">
        <v>1</v>
      </c>
      <c r="AO100" s="205">
        <v>1</v>
      </c>
      <c r="AP100" s="128">
        <v>7</v>
      </c>
      <c r="AR100" s="204" t="str">
        <f t="shared" si="10"/>
        <v>2461</v>
      </c>
      <c r="AS100" s="205">
        <v>2</v>
      </c>
      <c r="AT100" s="205">
        <v>46</v>
      </c>
      <c r="AU100" s="205">
        <v>1</v>
      </c>
      <c r="AV100" s="205">
        <v>1</v>
      </c>
      <c r="AW100" s="128">
        <v>309</v>
      </c>
      <c r="AY100" s="204" t="str">
        <f t="shared" si="11"/>
        <v>2461</v>
      </c>
      <c r="AZ100" s="205">
        <v>2</v>
      </c>
      <c r="BA100" s="205">
        <v>46</v>
      </c>
      <c r="BB100" s="205">
        <v>1</v>
      </c>
      <c r="BC100" s="205">
        <v>1</v>
      </c>
      <c r="BD100" s="128">
        <v>202</v>
      </c>
      <c r="BF100" s="125" t="str">
        <f t="shared" si="12"/>
        <v>2411</v>
      </c>
      <c r="BG100" s="231">
        <v>2</v>
      </c>
      <c r="BH100" s="231">
        <v>41</v>
      </c>
      <c r="BI100" s="126">
        <v>1</v>
      </c>
      <c r="BJ100" s="126">
        <v>1</v>
      </c>
      <c r="BK100" s="232">
        <v>19691</v>
      </c>
    </row>
    <row r="101" spans="16:63">
      <c r="AK101" s="204" t="str">
        <f t="shared" si="9"/>
        <v>2171</v>
      </c>
      <c r="AL101" s="205">
        <v>2</v>
      </c>
      <c r="AM101" s="205">
        <f t="shared" si="14"/>
        <v>17</v>
      </c>
      <c r="AN101" s="205">
        <v>1</v>
      </c>
      <c r="AO101" s="205">
        <v>1</v>
      </c>
      <c r="AP101" s="128">
        <v>7</v>
      </c>
      <c r="AR101" s="204" t="str">
        <f t="shared" si="10"/>
        <v>2471</v>
      </c>
      <c r="AS101" s="205">
        <v>2</v>
      </c>
      <c r="AT101" s="205">
        <v>47</v>
      </c>
      <c r="AU101" s="205">
        <v>1</v>
      </c>
      <c r="AV101" s="205">
        <v>1</v>
      </c>
      <c r="AW101" s="128">
        <v>309</v>
      </c>
      <c r="AY101" s="204" t="str">
        <f t="shared" si="11"/>
        <v>2471</v>
      </c>
      <c r="AZ101" s="205">
        <v>2</v>
      </c>
      <c r="BA101" s="205">
        <v>47</v>
      </c>
      <c r="BB101" s="205">
        <v>1</v>
      </c>
      <c r="BC101" s="205">
        <v>1</v>
      </c>
      <c r="BD101" s="128">
        <v>202</v>
      </c>
      <c r="BF101" s="125" t="str">
        <f t="shared" si="12"/>
        <v>2421</v>
      </c>
      <c r="BG101" s="231">
        <v>2</v>
      </c>
      <c r="BH101" s="231">
        <v>42</v>
      </c>
      <c r="BI101" s="126">
        <v>1</v>
      </c>
      <c r="BJ101" s="126">
        <v>1</v>
      </c>
      <c r="BK101" s="232">
        <v>19691</v>
      </c>
    </row>
    <row r="102" spans="16:63">
      <c r="AK102" s="204" t="str">
        <f t="shared" si="9"/>
        <v>2181</v>
      </c>
      <c r="AL102" s="205">
        <v>2</v>
      </c>
      <c r="AM102" s="205">
        <f t="shared" si="14"/>
        <v>18</v>
      </c>
      <c r="AN102" s="205">
        <v>1</v>
      </c>
      <c r="AO102" s="205">
        <v>1</v>
      </c>
      <c r="AP102" s="128">
        <v>7</v>
      </c>
      <c r="AR102" s="204" t="str">
        <f t="shared" si="10"/>
        <v>2481</v>
      </c>
      <c r="AS102" s="205">
        <v>2</v>
      </c>
      <c r="AT102" s="205">
        <v>48</v>
      </c>
      <c r="AU102" s="205">
        <v>1</v>
      </c>
      <c r="AV102" s="205">
        <v>1</v>
      </c>
      <c r="AW102" s="128">
        <v>309</v>
      </c>
      <c r="AY102" s="204" t="str">
        <f t="shared" si="11"/>
        <v>2481</v>
      </c>
      <c r="AZ102" s="205">
        <v>2</v>
      </c>
      <c r="BA102" s="205">
        <v>48</v>
      </c>
      <c r="BB102" s="205">
        <v>1</v>
      </c>
      <c r="BC102" s="205">
        <v>1</v>
      </c>
      <c r="BD102" s="128">
        <v>202</v>
      </c>
      <c r="BF102" s="125" t="str">
        <f t="shared" si="12"/>
        <v>2431</v>
      </c>
      <c r="BG102" s="231">
        <v>2</v>
      </c>
      <c r="BH102" s="231">
        <v>43</v>
      </c>
      <c r="BI102" s="126">
        <v>1</v>
      </c>
      <c r="BJ102" s="126">
        <v>1</v>
      </c>
      <c r="BK102" s="232">
        <v>19691</v>
      </c>
    </row>
    <row r="103" spans="16:63">
      <c r="AK103" s="204" t="str">
        <f t="shared" si="9"/>
        <v>2191</v>
      </c>
      <c r="AL103" s="205">
        <v>2</v>
      </c>
      <c r="AM103" s="205">
        <f t="shared" si="14"/>
        <v>19</v>
      </c>
      <c r="AN103" s="205">
        <v>1</v>
      </c>
      <c r="AO103" s="205">
        <v>1</v>
      </c>
      <c r="AP103" s="128">
        <v>7</v>
      </c>
      <c r="AR103" s="204" t="str">
        <f t="shared" si="10"/>
        <v>2491</v>
      </c>
      <c r="AS103" s="205">
        <v>2</v>
      </c>
      <c r="AT103" s="205">
        <v>49</v>
      </c>
      <c r="AU103" s="205">
        <v>1</v>
      </c>
      <c r="AV103" s="205">
        <v>1</v>
      </c>
      <c r="AW103" s="128">
        <v>309</v>
      </c>
      <c r="AY103" s="204" t="str">
        <f t="shared" si="11"/>
        <v>2491</v>
      </c>
      <c r="AZ103" s="205">
        <v>2</v>
      </c>
      <c r="BA103" s="205">
        <v>49</v>
      </c>
      <c r="BB103" s="205">
        <v>1</v>
      </c>
      <c r="BC103" s="205">
        <v>1</v>
      </c>
      <c r="BD103" s="128">
        <v>202</v>
      </c>
      <c r="BF103" s="125" t="str">
        <f t="shared" si="12"/>
        <v>2441</v>
      </c>
      <c r="BG103" s="231">
        <v>2</v>
      </c>
      <c r="BH103" s="231">
        <v>44</v>
      </c>
      <c r="BI103" s="126">
        <v>1</v>
      </c>
      <c r="BJ103" s="126">
        <v>1</v>
      </c>
      <c r="BK103" s="232">
        <v>19691</v>
      </c>
    </row>
    <row r="104" spans="16:63">
      <c r="Y104" s="181"/>
      <c r="Z104" s="181"/>
      <c r="AK104" s="204" t="str">
        <f t="shared" si="9"/>
        <v>2201</v>
      </c>
      <c r="AL104" s="205">
        <v>2</v>
      </c>
      <c r="AM104" s="205">
        <f t="shared" si="14"/>
        <v>20</v>
      </c>
      <c r="AN104" s="205">
        <v>1</v>
      </c>
      <c r="AO104" s="205">
        <v>1</v>
      </c>
      <c r="AP104" s="128">
        <v>13</v>
      </c>
      <c r="AR104" s="204" t="str">
        <f t="shared" si="10"/>
        <v>2501</v>
      </c>
      <c r="AS104" s="205">
        <v>2</v>
      </c>
      <c r="AT104" s="205">
        <v>50</v>
      </c>
      <c r="AU104" s="205">
        <v>1</v>
      </c>
      <c r="AV104" s="205">
        <v>1</v>
      </c>
      <c r="AW104" s="128">
        <v>331</v>
      </c>
      <c r="AY104" s="204" t="str">
        <f t="shared" si="11"/>
        <v>2501</v>
      </c>
      <c r="AZ104" s="205">
        <v>2</v>
      </c>
      <c r="BA104" s="205">
        <v>50</v>
      </c>
      <c r="BB104" s="205">
        <v>1</v>
      </c>
      <c r="BC104" s="205">
        <v>1</v>
      </c>
      <c r="BD104" s="128">
        <v>224</v>
      </c>
      <c r="BF104" s="125" t="str">
        <f t="shared" si="12"/>
        <v>2451</v>
      </c>
      <c r="BG104" s="231">
        <v>2</v>
      </c>
      <c r="BH104" s="231">
        <v>45</v>
      </c>
      <c r="BI104" s="126">
        <v>1</v>
      </c>
      <c r="BJ104" s="126">
        <v>1</v>
      </c>
      <c r="BK104" s="232">
        <v>19691</v>
      </c>
    </row>
    <row r="105" spans="16:63">
      <c r="AK105" s="204" t="str">
        <f t="shared" si="9"/>
        <v>2211</v>
      </c>
      <c r="AL105" s="205">
        <v>2</v>
      </c>
      <c r="AM105" s="205">
        <f t="shared" si="14"/>
        <v>21</v>
      </c>
      <c r="AN105" s="205">
        <v>1</v>
      </c>
      <c r="AO105" s="205">
        <v>1</v>
      </c>
      <c r="AP105" s="128">
        <v>13</v>
      </c>
      <c r="AR105" s="204" t="str">
        <f t="shared" si="10"/>
        <v>2511</v>
      </c>
      <c r="AS105" s="205">
        <v>2</v>
      </c>
      <c r="AT105" s="205">
        <v>51</v>
      </c>
      <c r="AU105" s="205">
        <v>1</v>
      </c>
      <c r="AV105" s="205">
        <v>1</v>
      </c>
      <c r="AW105" s="128">
        <v>331</v>
      </c>
      <c r="AY105" s="204" t="str">
        <f t="shared" si="11"/>
        <v>2511</v>
      </c>
      <c r="AZ105" s="205">
        <v>2</v>
      </c>
      <c r="BA105" s="205">
        <v>51</v>
      </c>
      <c r="BB105" s="205">
        <v>1</v>
      </c>
      <c r="BC105" s="205">
        <v>1</v>
      </c>
      <c r="BD105" s="128">
        <v>224</v>
      </c>
      <c r="BF105" s="125" t="str">
        <f t="shared" si="12"/>
        <v>2461</v>
      </c>
      <c r="BG105" s="231">
        <v>2</v>
      </c>
      <c r="BH105" s="231">
        <v>46</v>
      </c>
      <c r="BI105" s="126">
        <v>1</v>
      </c>
      <c r="BJ105" s="126">
        <v>1</v>
      </c>
      <c r="BK105" s="232">
        <v>28202</v>
      </c>
    </row>
    <row r="106" spans="16:63">
      <c r="W106" s="179"/>
      <c r="X106" s="182"/>
      <c r="AK106" s="204" t="str">
        <f t="shared" si="9"/>
        <v>2221</v>
      </c>
      <c r="AL106" s="205">
        <v>2</v>
      </c>
      <c r="AM106" s="205">
        <f t="shared" si="14"/>
        <v>22</v>
      </c>
      <c r="AN106" s="205">
        <v>1</v>
      </c>
      <c r="AO106" s="205">
        <v>1</v>
      </c>
      <c r="AP106" s="128">
        <v>13</v>
      </c>
      <c r="AR106" s="204" t="str">
        <f t="shared" si="10"/>
        <v>2521</v>
      </c>
      <c r="AS106" s="205">
        <v>2</v>
      </c>
      <c r="AT106" s="205">
        <v>52</v>
      </c>
      <c r="AU106" s="205">
        <v>1</v>
      </c>
      <c r="AV106" s="205">
        <v>1</v>
      </c>
      <c r="AW106" s="128">
        <v>331</v>
      </c>
      <c r="AY106" s="204" t="str">
        <f t="shared" si="11"/>
        <v>2521</v>
      </c>
      <c r="AZ106" s="205">
        <v>2</v>
      </c>
      <c r="BA106" s="205">
        <v>52</v>
      </c>
      <c r="BB106" s="205">
        <v>1</v>
      </c>
      <c r="BC106" s="205">
        <v>1</v>
      </c>
      <c r="BD106" s="128">
        <v>224</v>
      </c>
      <c r="BF106" s="125" t="str">
        <f t="shared" si="12"/>
        <v>2471</v>
      </c>
      <c r="BG106" s="231">
        <v>2</v>
      </c>
      <c r="BH106" s="231">
        <v>47</v>
      </c>
      <c r="BI106" s="126">
        <v>1</v>
      </c>
      <c r="BJ106" s="126">
        <v>1</v>
      </c>
      <c r="BK106" s="232">
        <v>28202</v>
      </c>
    </row>
    <row r="107" spans="16:63">
      <c r="AK107" s="204" t="str">
        <f t="shared" si="9"/>
        <v>2231</v>
      </c>
      <c r="AL107" s="205">
        <v>2</v>
      </c>
      <c r="AM107" s="205">
        <f t="shared" si="14"/>
        <v>23</v>
      </c>
      <c r="AN107" s="205">
        <v>1</v>
      </c>
      <c r="AO107" s="205">
        <v>1</v>
      </c>
      <c r="AP107" s="128">
        <v>13</v>
      </c>
      <c r="AR107" s="204" t="str">
        <f t="shared" si="10"/>
        <v>2531</v>
      </c>
      <c r="AS107" s="205">
        <v>2</v>
      </c>
      <c r="AT107" s="205">
        <v>53</v>
      </c>
      <c r="AU107" s="205">
        <v>1</v>
      </c>
      <c r="AV107" s="205">
        <v>1</v>
      </c>
      <c r="AW107" s="128">
        <v>331</v>
      </c>
      <c r="AY107" s="204" t="str">
        <f t="shared" si="11"/>
        <v>2531</v>
      </c>
      <c r="AZ107" s="205">
        <v>2</v>
      </c>
      <c r="BA107" s="205">
        <v>53</v>
      </c>
      <c r="BB107" s="205">
        <v>1</v>
      </c>
      <c r="BC107" s="205">
        <v>1</v>
      </c>
      <c r="BD107" s="128">
        <v>224</v>
      </c>
      <c r="BF107" s="125" t="str">
        <f t="shared" si="12"/>
        <v>2481</v>
      </c>
      <c r="BG107" s="231">
        <v>2</v>
      </c>
      <c r="BH107" s="231">
        <v>48</v>
      </c>
      <c r="BI107" s="126">
        <v>1</v>
      </c>
      <c r="BJ107" s="126">
        <v>1</v>
      </c>
      <c r="BK107" s="232">
        <v>28202</v>
      </c>
    </row>
    <row r="108" spans="16:63">
      <c r="AJ108" s="180"/>
      <c r="AK108" s="204" t="str">
        <f t="shared" si="9"/>
        <v>2241</v>
      </c>
      <c r="AL108" s="205">
        <v>2</v>
      </c>
      <c r="AM108" s="205">
        <f t="shared" si="14"/>
        <v>24</v>
      </c>
      <c r="AN108" s="205">
        <v>1</v>
      </c>
      <c r="AO108" s="205">
        <v>1</v>
      </c>
      <c r="AP108" s="128">
        <v>13</v>
      </c>
      <c r="AQ108" s="180"/>
      <c r="AR108" s="204" t="str">
        <f t="shared" si="10"/>
        <v>2541</v>
      </c>
      <c r="AS108" s="205">
        <v>2</v>
      </c>
      <c r="AT108" s="205">
        <v>54</v>
      </c>
      <c r="AU108" s="205">
        <v>1</v>
      </c>
      <c r="AV108" s="205">
        <v>1</v>
      </c>
      <c r="AW108" s="128">
        <v>331</v>
      </c>
      <c r="AY108" s="204" t="str">
        <f t="shared" si="11"/>
        <v>2541</v>
      </c>
      <c r="AZ108" s="205">
        <v>2</v>
      </c>
      <c r="BA108" s="205">
        <v>54</v>
      </c>
      <c r="BB108" s="205">
        <v>1</v>
      </c>
      <c r="BC108" s="205">
        <v>1</v>
      </c>
      <c r="BD108" s="128">
        <v>224</v>
      </c>
      <c r="BF108" s="125" t="str">
        <f t="shared" si="12"/>
        <v>2491</v>
      </c>
      <c r="BG108" s="231">
        <v>2</v>
      </c>
      <c r="BH108" s="231">
        <v>49</v>
      </c>
      <c r="BI108" s="126">
        <v>1</v>
      </c>
      <c r="BJ108" s="126">
        <v>1</v>
      </c>
      <c r="BK108" s="232">
        <v>28202</v>
      </c>
    </row>
    <row r="109" spans="16:63">
      <c r="AK109" s="204" t="str">
        <f t="shared" si="9"/>
        <v>2251</v>
      </c>
      <c r="AL109" s="205">
        <v>2</v>
      </c>
      <c r="AM109" s="205">
        <f t="shared" si="14"/>
        <v>25</v>
      </c>
      <c r="AN109" s="205">
        <v>1</v>
      </c>
      <c r="AO109" s="205">
        <v>1</v>
      </c>
      <c r="AP109" s="128">
        <v>26</v>
      </c>
      <c r="AR109" s="204" t="str">
        <f t="shared" si="10"/>
        <v>2551</v>
      </c>
      <c r="AS109" s="205">
        <v>2</v>
      </c>
      <c r="AT109" s="205">
        <v>55</v>
      </c>
      <c r="AU109" s="205">
        <v>1</v>
      </c>
      <c r="AV109" s="205">
        <v>1</v>
      </c>
      <c r="AW109" s="128">
        <v>399</v>
      </c>
      <c r="AY109" s="204" t="str">
        <f t="shared" si="11"/>
        <v>2551</v>
      </c>
      <c r="AZ109" s="205">
        <v>2</v>
      </c>
      <c r="BA109" s="205">
        <v>55</v>
      </c>
      <c r="BB109" s="205">
        <v>1</v>
      </c>
      <c r="BC109" s="205">
        <v>1</v>
      </c>
      <c r="BD109" s="128">
        <v>261</v>
      </c>
      <c r="BF109" s="125" t="str">
        <f t="shared" si="12"/>
        <v>2501</v>
      </c>
      <c r="BG109" s="231">
        <v>2</v>
      </c>
      <c r="BH109" s="231">
        <v>50</v>
      </c>
      <c r="BI109" s="126">
        <v>1</v>
      </c>
      <c r="BJ109" s="126">
        <v>1</v>
      </c>
      <c r="BK109" s="232">
        <v>28202</v>
      </c>
    </row>
    <row r="110" spans="16:63">
      <c r="U110" s="180"/>
      <c r="AK110" s="204" t="str">
        <f t="shared" si="9"/>
        <v>2261</v>
      </c>
      <c r="AL110" s="205">
        <v>2</v>
      </c>
      <c r="AM110" s="205">
        <f t="shared" si="14"/>
        <v>26</v>
      </c>
      <c r="AN110" s="205">
        <v>1</v>
      </c>
      <c r="AO110" s="205">
        <v>1</v>
      </c>
      <c r="AP110" s="128">
        <v>26</v>
      </c>
      <c r="AR110" s="204" t="str">
        <f t="shared" si="10"/>
        <v>2561</v>
      </c>
      <c r="AS110" s="205">
        <v>2</v>
      </c>
      <c r="AT110" s="205">
        <v>56</v>
      </c>
      <c r="AU110" s="205">
        <v>1</v>
      </c>
      <c r="AV110" s="205">
        <v>1</v>
      </c>
      <c r="AW110" s="128">
        <v>399</v>
      </c>
      <c r="AY110" s="204" t="str">
        <f t="shared" si="11"/>
        <v>2561</v>
      </c>
      <c r="AZ110" s="205">
        <v>2</v>
      </c>
      <c r="BA110" s="205">
        <v>56</v>
      </c>
      <c r="BB110" s="205">
        <v>1</v>
      </c>
      <c r="BC110" s="205">
        <v>1</v>
      </c>
      <c r="BD110" s="128">
        <v>261</v>
      </c>
      <c r="BF110" s="125" t="str">
        <f t="shared" si="12"/>
        <v>2511</v>
      </c>
      <c r="BG110" s="231">
        <v>2</v>
      </c>
      <c r="BH110" s="231">
        <v>51</v>
      </c>
      <c r="BI110" s="126">
        <v>1</v>
      </c>
      <c r="BJ110" s="126">
        <v>1</v>
      </c>
      <c r="BK110" s="232">
        <v>35377</v>
      </c>
    </row>
    <row r="111" spans="16:63">
      <c r="AK111" s="204" t="str">
        <f t="shared" si="9"/>
        <v>2271</v>
      </c>
      <c r="AL111" s="205">
        <v>2</v>
      </c>
      <c r="AM111" s="205">
        <f t="shared" si="14"/>
        <v>27</v>
      </c>
      <c r="AN111" s="205">
        <v>1</v>
      </c>
      <c r="AO111" s="205">
        <v>1</v>
      </c>
      <c r="AP111" s="128">
        <v>26</v>
      </c>
      <c r="AR111" s="204" t="str">
        <f t="shared" si="10"/>
        <v>2571</v>
      </c>
      <c r="AS111" s="205">
        <v>2</v>
      </c>
      <c r="AT111" s="205">
        <v>57</v>
      </c>
      <c r="AU111" s="205">
        <v>1</v>
      </c>
      <c r="AV111" s="205">
        <v>1</v>
      </c>
      <c r="AW111" s="128">
        <v>399</v>
      </c>
      <c r="AY111" s="204" t="str">
        <f t="shared" si="11"/>
        <v>2571</v>
      </c>
      <c r="AZ111" s="205">
        <v>2</v>
      </c>
      <c r="BA111" s="205">
        <v>57</v>
      </c>
      <c r="BB111" s="205">
        <v>1</v>
      </c>
      <c r="BC111" s="205">
        <v>1</v>
      </c>
      <c r="BD111" s="128">
        <v>261</v>
      </c>
      <c r="BF111" s="125" t="str">
        <f t="shared" si="12"/>
        <v>2521</v>
      </c>
      <c r="BG111" s="231">
        <v>2</v>
      </c>
      <c r="BH111" s="231">
        <v>52</v>
      </c>
      <c r="BI111" s="126">
        <v>1</v>
      </c>
      <c r="BJ111" s="126">
        <v>1</v>
      </c>
      <c r="BK111" s="232">
        <v>35377</v>
      </c>
    </row>
    <row r="112" spans="16:63">
      <c r="AK112" s="204" t="str">
        <f t="shared" si="9"/>
        <v>2281</v>
      </c>
      <c r="AL112" s="205">
        <v>2</v>
      </c>
      <c r="AM112" s="205">
        <f t="shared" si="14"/>
        <v>28</v>
      </c>
      <c r="AN112" s="205">
        <v>1</v>
      </c>
      <c r="AO112" s="205">
        <v>1</v>
      </c>
      <c r="AP112" s="128">
        <v>26</v>
      </c>
      <c r="AR112" s="204" t="str">
        <f t="shared" si="10"/>
        <v>2581</v>
      </c>
      <c r="AS112" s="205">
        <v>2</v>
      </c>
      <c r="AT112" s="205">
        <v>58</v>
      </c>
      <c r="AU112" s="205">
        <v>1</v>
      </c>
      <c r="AV112" s="205">
        <v>1</v>
      </c>
      <c r="AW112" s="128">
        <v>399</v>
      </c>
      <c r="AY112" s="204" t="str">
        <f t="shared" si="11"/>
        <v>2581</v>
      </c>
      <c r="AZ112" s="205">
        <v>2</v>
      </c>
      <c r="BA112" s="205">
        <v>58</v>
      </c>
      <c r="BB112" s="205">
        <v>1</v>
      </c>
      <c r="BC112" s="205">
        <v>1</v>
      </c>
      <c r="BD112" s="128">
        <v>261</v>
      </c>
      <c r="BF112" s="125" t="str">
        <f t="shared" si="12"/>
        <v>2531</v>
      </c>
      <c r="BG112" s="231">
        <v>2</v>
      </c>
      <c r="BH112" s="231">
        <v>53</v>
      </c>
      <c r="BI112" s="126">
        <v>1</v>
      </c>
      <c r="BJ112" s="126">
        <v>1</v>
      </c>
      <c r="BK112" s="232">
        <v>35377</v>
      </c>
    </row>
    <row r="113" spans="37:63">
      <c r="AK113" s="204" t="str">
        <f t="shared" si="9"/>
        <v>2291</v>
      </c>
      <c r="AL113" s="205">
        <v>2</v>
      </c>
      <c r="AM113" s="205">
        <f t="shared" si="14"/>
        <v>29</v>
      </c>
      <c r="AN113" s="205">
        <v>1</v>
      </c>
      <c r="AO113" s="205">
        <v>1</v>
      </c>
      <c r="AP113" s="128">
        <v>26</v>
      </c>
      <c r="AR113" s="204" t="str">
        <f t="shared" si="10"/>
        <v>2591</v>
      </c>
      <c r="AS113" s="205">
        <v>2</v>
      </c>
      <c r="AT113" s="205">
        <v>59</v>
      </c>
      <c r="AU113" s="205">
        <v>1</v>
      </c>
      <c r="AV113" s="205">
        <v>1</v>
      </c>
      <c r="AW113" s="128">
        <v>399</v>
      </c>
      <c r="AY113" s="204" t="str">
        <f t="shared" si="11"/>
        <v>2591</v>
      </c>
      <c r="AZ113" s="205">
        <v>2</v>
      </c>
      <c r="BA113" s="205">
        <v>59</v>
      </c>
      <c r="BB113" s="205">
        <v>1</v>
      </c>
      <c r="BC113" s="205">
        <v>1</v>
      </c>
      <c r="BD113" s="128">
        <v>261</v>
      </c>
      <c r="BF113" s="125" t="str">
        <f t="shared" si="12"/>
        <v>2541</v>
      </c>
      <c r="BG113" s="231">
        <v>2</v>
      </c>
      <c r="BH113" s="231">
        <v>54</v>
      </c>
      <c r="BI113" s="126">
        <v>1</v>
      </c>
      <c r="BJ113" s="126">
        <v>1</v>
      </c>
      <c r="BK113" s="232">
        <v>35377</v>
      </c>
    </row>
    <row r="114" spans="37:63">
      <c r="AK114" s="204" t="str">
        <f t="shared" si="9"/>
        <v>2301</v>
      </c>
      <c r="AL114" s="205">
        <v>2</v>
      </c>
      <c r="AM114" s="205">
        <f t="shared" si="14"/>
        <v>30</v>
      </c>
      <c r="AN114" s="205">
        <v>1</v>
      </c>
      <c r="AO114" s="205">
        <v>1</v>
      </c>
      <c r="AP114" s="128">
        <v>48</v>
      </c>
      <c r="AR114" s="204" t="str">
        <f t="shared" si="10"/>
        <v>2601</v>
      </c>
      <c r="AS114" s="205">
        <v>2</v>
      </c>
      <c r="AT114" s="205">
        <v>60</v>
      </c>
      <c r="AU114" s="205">
        <v>1</v>
      </c>
      <c r="AV114" s="205">
        <v>1</v>
      </c>
      <c r="AW114" s="128">
        <v>451</v>
      </c>
      <c r="AY114" s="204" t="str">
        <f t="shared" si="11"/>
        <v>2601</v>
      </c>
      <c r="AZ114" s="205">
        <v>2</v>
      </c>
      <c r="BA114" s="205">
        <v>60</v>
      </c>
      <c r="BB114" s="205">
        <v>1</v>
      </c>
      <c r="BC114" s="205">
        <v>1</v>
      </c>
      <c r="BD114" s="128">
        <v>341</v>
      </c>
      <c r="BF114" s="125" t="str">
        <f t="shared" si="12"/>
        <v>2551</v>
      </c>
      <c r="BG114" s="231">
        <v>2</v>
      </c>
      <c r="BH114" s="231">
        <v>55</v>
      </c>
      <c r="BI114" s="126">
        <v>1</v>
      </c>
      <c r="BJ114" s="126">
        <v>1</v>
      </c>
      <c r="BK114" s="232">
        <v>35377</v>
      </c>
    </row>
    <row r="115" spans="37:63">
      <c r="AK115" s="204" t="str">
        <f t="shared" si="9"/>
        <v>2311</v>
      </c>
      <c r="AL115" s="205">
        <v>2</v>
      </c>
      <c r="AM115" s="205">
        <f t="shared" si="14"/>
        <v>31</v>
      </c>
      <c r="AN115" s="205">
        <v>1</v>
      </c>
      <c r="AO115" s="205">
        <v>1</v>
      </c>
      <c r="AP115" s="128">
        <v>48</v>
      </c>
      <c r="AR115" s="204" t="str">
        <f t="shared" si="10"/>
        <v>2611</v>
      </c>
      <c r="AS115" s="205">
        <v>2</v>
      </c>
      <c r="AT115" s="205">
        <v>61</v>
      </c>
      <c r="AU115" s="205">
        <v>1</v>
      </c>
      <c r="AV115" s="205">
        <v>1</v>
      </c>
      <c r="AW115" s="128">
        <v>451</v>
      </c>
      <c r="AY115" s="204" t="str">
        <f t="shared" si="11"/>
        <v>2611</v>
      </c>
      <c r="AZ115" s="205">
        <v>2</v>
      </c>
      <c r="BA115" s="205">
        <v>61</v>
      </c>
      <c r="BB115" s="205">
        <v>1</v>
      </c>
      <c r="BC115" s="205">
        <v>1</v>
      </c>
      <c r="BD115" s="128">
        <v>341</v>
      </c>
      <c r="BF115" s="125" t="str">
        <f t="shared" si="12"/>
        <v>2561</v>
      </c>
      <c r="BG115" s="231">
        <v>2</v>
      </c>
      <c r="BH115" s="231">
        <v>56</v>
      </c>
      <c r="BI115" s="126">
        <v>1</v>
      </c>
      <c r="BJ115" s="126">
        <v>1</v>
      </c>
      <c r="BK115" s="232">
        <v>44908</v>
      </c>
    </row>
    <row r="116" spans="37:63">
      <c r="AK116" s="204" t="str">
        <f t="shared" si="9"/>
        <v>2321</v>
      </c>
      <c r="AL116" s="205">
        <v>2</v>
      </c>
      <c r="AM116" s="205">
        <f t="shared" si="14"/>
        <v>32</v>
      </c>
      <c r="AN116" s="205">
        <v>1</v>
      </c>
      <c r="AO116" s="205">
        <v>1</v>
      </c>
      <c r="AP116" s="128">
        <v>48</v>
      </c>
      <c r="AR116" s="204" t="str">
        <f t="shared" si="10"/>
        <v>2621</v>
      </c>
      <c r="AS116" s="205">
        <v>2</v>
      </c>
      <c r="AT116" s="205">
        <v>62</v>
      </c>
      <c r="AU116" s="205">
        <v>1</v>
      </c>
      <c r="AV116" s="205">
        <v>1</v>
      </c>
      <c r="AW116" s="128">
        <v>451</v>
      </c>
      <c r="AY116" s="204" t="str">
        <f t="shared" si="11"/>
        <v>2621</v>
      </c>
      <c r="AZ116" s="205">
        <v>2</v>
      </c>
      <c r="BA116" s="205">
        <v>62</v>
      </c>
      <c r="BB116" s="205">
        <v>1</v>
      </c>
      <c r="BC116" s="205">
        <v>1</v>
      </c>
      <c r="BD116" s="128">
        <v>341</v>
      </c>
      <c r="BF116" s="125" t="str">
        <f t="shared" si="12"/>
        <v>2571</v>
      </c>
      <c r="BG116" s="231">
        <v>2</v>
      </c>
      <c r="BH116" s="231">
        <v>57</v>
      </c>
      <c r="BI116" s="126">
        <v>1</v>
      </c>
      <c r="BJ116" s="126">
        <v>1</v>
      </c>
      <c r="BK116" s="232">
        <v>44908</v>
      </c>
    </row>
    <row r="117" spans="37:63">
      <c r="AK117" s="204" t="str">
        <f t="shared" si="9"/>
        <v>2331</v>
      </c>
      <c r="AL117" s="205">
        <v>2</v>
      </c>
      <c r="AM117" s="205">
        <f t="shared" si="14"/>
        <v>33</v>
      </c>
      <c r="AN117" s="205">
        <v>1</v>
      </c>
      <c r="AO117" s="205">
        <v>1</v>
      </c>
      <c r="AP117" s="128">
        <v>48</v>
      </c>
      <c r="AR117" s="204" t="str">
        <f t="shared" si="10"/>
        <v>2631</v>
      </c>
      <c r="AS117" s="205">
        <v>2</v>
      </c>
      <c r="AT117" s="205">
        <v>63</v>
      </c>
      <c r="AU117" s="205">
        <v>1</v>
      </c>
      <c r="AV117" s="205">
        <v>1</v>
      </c>
      <c r="AW117" s="128">
        <v>451</v>
      </c>
      <c r="AY117" s="204" t="str">
        <f t="shared" si="11"/>
        <v>2631</v>
      </c>
      <c r="AZ117" s="205">
        <v>2</v>
      </c>
      <c r="BA117" s="205">
        <v>63</v>
      </c>
      <c r="BB117" s="205">
        <v>1</v>
      </c>
      <c r="BC117" s="205">
        <v>1</v>
      </c>
      <c r="BD117" s="128">
        <v>341</v>
      </c>
      <c r="BF117" s="125" t="str">
        <f t="shared" si="12"/>
        <v>2581</v>
      </c>
      <c r="BG117" s="231">
        <v>2</v>
      </c>
      <c r="BH117" s="231">
        <v>58</v>
      </c>
      <c r="BI117" s="126">
        <v>1</v>
      </c>
      <c r="BJ117" s="126">
        <v>1</v>
      </c>
      <c r="BK117" s="232">
        <v>44908</v>
      </c>
    </row>
    <row r="118" spans="37:63">
      <c r="AK118" s="204" t="str">
        <f t="shared" si="9"/>
        <v>2341</v>
      </c>
      <c r="AL118" s="205">
        <v>2</v>
      </c>
      <c r="AM118" s="205">
        <f t="shared" si="14"/>
        <v>34</v>
      </c>
      <c r="AN118" s="205">
        <v>1</v>
      </c>
      <c r="AO118" s="205">
        <v>1</v>
      </c>
      <c r="AP118" s="128">
        <v>48</v>
      </c>
      <c r="AR118" s="204" t="str">
        <f t="shared" si="10"/>
        <v>2641</v>
      </c>
      <c r="AS118" s="205">
        <v>2</v>
      </c>
      <c r="AT118" s="205">
        <v>64</v>
      </c>
      <c r="AU118" s="205">
        <v>1</v>
      </c>
      <c r="AV118" s="205">
        <v>1</v>
      </c>
      <c r="AW118" s="128">
        <v>451</v>
      </c>
      <c r="AY118" s="204" t="str">
        <f t="shared" si="11"/>
        <v>2641</v>
      </c>
      <c r="AZ118" s="205">
        <v>2</v>
      </c>
      <c r="BA118" s="205">
        <v>64</v>
      </c>
      <c r="BB118" s="205">
        <v>1</v>
      </c>
      <c r="BC118" s="205">
        <v>1</v>
      </c>
      <c r="BD118" s="128">
        <v>341</v>
      </c>
      <c r="BF118" s="125" t="str">
        <f t="shared" si="12"/>
        <v>2591</v>
      </c>
      <c r="BG118" s="231">
        <v>2</v>
      </c>
      <c r="BH118" s="231">
        <v>59</v>
      </c>
      <c r="BI118" s="126">
        <v>1</v>
      </c>
      <c r="BJ118" s="126">
        <v>1</v>
      </c>
      <c r="BK118" s="232">
        <v>44908</v>
      </c>
    </row>
    <row r="119" spans="37:63">
      <c r="AK119" s="204" t="str">
        <f t="shared" si="9"/>
        <v>2351</v>
      </c>
      <c r="AL119" s="205">
        <v>2</v>
      </c>
      <c r="AM119" s="205">
        <f t="shared" si="14"/>
        <v>35</v>
      </c>
      <c r="AN119" s="205">
        <v>1</v>
      </c>
      <c r="AO119" s="205">
        <v>1</v>
      </c>
      <c r="AP119" s="128">
        <v>84</v>
      </c>
      <c r="AR119" s="204" t="str">
        <f t="shared" si="10"/>
        <v>2651</v>
      </c>
      <c r="AS119" s="205">
        <v>2</v>
      </c>
      <c r="AT119" s="205">
        <v>65</v>
      </c>
      <c r="AU119" s="205">
        <v>1</v>
      </c>
      <c r="AV119" s="205">
        <v>1</v>
      </c>
      <c r="AW119" s="128">
        <v>578</v>
      </c>
      <c r="AY119" s="204" t="str">
        <f t="shared" si="11"/>
        <v>2651</v>
      </c>
      <c r="AZ119" s="205">
        <v>2</v>
      </c>
      <c r="BA119" s="205">
        <v>65</v>
      </c>
      <c r="BB119" s="205">
        <v>1</v>
      </c>
      <c r="BC119" s="205">
        <v>1</v>
      </c>
      <c r="BD119" s="128">
        <v>413</v>
      </c>
      <c r="BF119" s="125" t="str">
        <f t="shared" si="12"/>
        <v>2601</v>
      </c>
      <c r="BG119" s="231">
        <v>2</v>
      </c>
      <c r="BH119" s="231">
        <v>60</v>
      </c>
      <c r="BI119" s="126">
        <v>1</v>
      </c>
      <c r="BJ119" s="126">
        <v>1</v>
      </c>
      <c r="BK119" s="232">
        <v>44908</v>
      </c>
    </row>
    <row r="120" spans="37:63">
      <c r="AK120" s="204" t="str">
        <f t="shared" si="9"/>
        <v>2361</v>
      </c>
      <c r="AL120" s="205">
        <v>2</v>
      </c>
      <c r="AM120" s="205">
        <f t="shared" si="14"/>
        <v>36</v>
      </c>
      <c r="AN120" s="205">
        <v>1</v>
      </c>
      <c r="AO120" s="205">
        <v>1</v>
      </c>
      <c r="AP120" s="128">
        <v>84</v>
      </c>
      <c r="AR120" s="204" t="str">
        <f t="shared" si="10"/>
        <v>2661</v>
      </c>
      <c r="AS120" s="205">
        <v>2</v>
      </c>
      <c r="AT120" s="205">
        <v>66</v>
      </c>
      <c r="AU120" s="205">
        <v>1</v>
      </c>
      <c r="AV120" s="205">
        <v>1</v>
      </c>
      <c r="AW120" s="128">
        <v>578</v>
      </c>
      <c r="AY120" s="204" t="str">
        <f t="shared" si="11"/>
        <v>2661</v>
      </c>
      <c r="AZ120" s="205">
        <v>2</v>
      </c>
      <c r="BA120" s="205">
        <v>66</v>
      </c>
      <c r="BB120" s="205">
        <v>1</v>
      </c>
      <c r="BC120" s="205">
        <v>1</v>
      </c>
      <c r="BD120" s="128">
        <v>413</v>
      </c>
      <c r="BF120" s="125" t="str">
        <f t="shared" si="12"/>
        <v>2611</v>
      </c>
      <c r="BG120" s="231">
        <v>2</v>
      </c>
      <c r="BH120" s="231">
        <v>61</v>
      </c>
      <c r="BI120" s="126">
        <v>1</v>
      </c>
      <c r="BJ120" s="126">
        <v>1</v>
      </c>
      <c r="BK120" s="232">
        <v>57680</v>
      </c>
    </row>
    <row r="121" spans="37:63">
      <c r="AK121" s="204" t="str">
        <f t="shared" si="9"/>
        <v>2371</v>
      </c>
      <c r="AL121" s="205">
        <v>2</v>
      </c>
      <c r="AM121" s="205">
        <f t="shared" si="14"/>
        <v>37</v>
      </c>
      <c r="AN121" s="205">
        <v>1</v>
      </c>
      <c r="AO121" s="205">
        <v>1</v>
      </c>
      <c r="AP121" s="128">
        <v>84</v>
      </c>
      <c r="AR121" s="204" t="str">
        <f t="shared" si="10"/>
        <v>2671</v>
      </c>
      <c r="AS121" s="205">
        <v>2</v>
      </c>
      <c r="AT121" s="205">
        <v>67</v>
      </c>
      <c r="AU121" s="205">
        <v>1</v>
      </c>
      <c r="AV121" s="205">
        <v>1</v>
      </c>
      <c r="AW121" s="128">
        <v>578</v>
      </c>
      <c r="AY121" s="204" t="str">
        <f t="shared" si="11"/>
        <v>2671</v>
      </c>
      <c r="AZ121" s="205">
        <v>2</v>
      </c>
      <c r="BA121" s="205">
        <v>67</v>
      </c>
      <c r="BB121" s="205">
        <v>1</v>
      </c>
      <c r="BC121" s="205">
        <v>1</v>
      </c>
      <c r="BD121" s="128">
        <v>413</v>
      </c>
      <c r="BF121" s="125" t="str">
        <f t="shared" si="12"/>
        <v>2621</v>
      </c>
      <c r="BG121" s="231">
        <v>2</v>
      </c>
      <c r="BH121" s="231">
        <v>62</v>
      </c>
      <c r="BI121" s="126">
        <v>1</v>
      </c>
      <c r="BJ121" s="126">
        <v>1</v>
      </c>
      <c r="BK121" s="232">
        <v>57680</v>
      </c>
    </row>
    <row r="122" spans="37:63">
      <c r="AK122" s="204" t="str">
        <f t="shared" si="9"/>
        <v>2381</v>
      </c>
      <c r="AL122" s="205">
        <v>2</v>
      </c>
      <c r="AM122" s="205">
        <f t="shared" si="14"/>
        <v>38</v>
      </c>
      <c r="AN122" s="205">
        <v>1</v>
      </c>
      <c r="AO122" s="205">
        <v>1</v>
      </c>
      <c r="AP122" s="128">
        <v>84</v>
      </c>
      <c r="AR122" s="204" t="str">
        <f t="shared" si="10"/>
        <v>2681</v>
      </c>
      <c r="AS122" s="205">
        <v>2</v>
      </c>
      <c r="AT122" s="205">
        <v>68</v>
      </c>
      <c r="AU122" s="205">
        <v>1</v>
      </c>
      <c r="AV122" s="205">
        <v>1</v>
      </c>
      <c r="AW122" s="128">
        <v>578</v>
      </c>
      <c r="AY122" s="204" t="str">
        <f t="shared" si="11"/>
        <v>2681</v>
      </c>
      <c r="AZ122" s="205">
        <v>2</v>
      </c>
      <c r="BA122" s="205">
        <v>68</v>
      </c>
      <c r="BB122" s="205">
        <v>1</v>
      </c>
      <c r="BC122" s="205">
        <v>1</v>
      </c>
      <c r="BD122" s="128">
        <v>413</v>
      </c>
      <c r="BF122" s="125" t="str">
        <f t="shared" si="12"/>
        <v>2631</v>
      </c>
      <c r="BG122" s="231">
        <v>2</v>
      </c>
      <c r="BH122" s="231">
        <v>63</v>
      </c>
      <c r="BI122" s="126">
        <v>1</v>
      </c>
      <c r="BJ122" s="126">
        <v>1</v>
      </c>
      <c r="BK122" s="232">
        <v>57680</v>
      </c>
    </row>
    <row r="123" spans="37:63">
      <c r="AK123" s="204" t="str">
        <f t="shared" si="9"/>
        <v>2391</v>
      </c>
      <c r="AL123" s="205">
        <v>2</v>
      </c>
      <c r="AM123" s="205">
        <f t="shared" si="14"/>
        <v>39</v>
      </c>
      <c r="AN123" s="205">
        <v>1</v>
      </c>
      <c r="AO123" s="205">
        <v>1</v>
      </c>
      <c r="AP123" s="128">
        <v>84</v>
      </c>
      <c r="AR123" s="204" t="str">
        <f t="shared" si="10"/>
        <v>2691</v>
      </c>
      <c r="AS123" s="205">
        <v>2</v>
      </c>
      <c r="AT123" s="205">
        <v>69</v>
      </c>
      <c r="AU123" s="205">
        <v>1</v>
      </c>
      <c r="AV123" s="205">
        <v>1</v>
      </c>
      <c r="AW123" s="128">
        <v>578</v>
      </c>
      <c r="AY123" s="204" t="str">
        <f t="shared" si="11"/>
        <v>2691</v>
      </c>
      <c r="AZ123" s="205">
        <v>2</v>
      </c>
      <c r="BA123" s="205">
        <v>69</v>
      </c>
      <c r="BB123" s="205">
        <v>1</v>
      </c>
      <c r="BC123" s="205">
        <v>1</v>
      </c>
      <c r="BD123" s="128">
        <v>413</v>
      </c>
      <c r="BF123" s="125" t="str">
        <f t="shared" si="12"/>
        <v>2641</v>
      </c>
      <c r="BG123" s="231">
        <v>2</v>
      </c>
      <c r="BH123" s="231">
        <v>64</v>
      </c>
      <c r="BI123" s="126">
        <v>1</v>
      </c>
      <c r="BJ123" s="126">
        <v>1</v>
      </c>
      <c r="BK123" s="232">
        <v>57680</v>
      </c>
    </row>
    <row r="124" spans="37:63">
      <c r="AK124" s="204" t="str">
        <f t="shared" si="9"/>
        <v>2401</v>
      </c>
      <c r="AL124" s="205">
        <v>2</v>
      </c>
      <c r="AM124" s="205">
        <f t="shared" si="14"/>
        <v>40</v>
      </c>
      <c r="AN124" s="205">
        <v>1</v>
      </c>
      <c r="AO124" s="205">
        <v>1</v>
      </c>
      <c r="AP124" s="128">
        <v>140</v>
      </c>
      <c r="AR124" s="204" t="str">
        <f t="shared" si="10"/>
        <v>2701</v>
      </c>
      <c r="AS124" s="205">
        <v>2</v>
      </c>
      <c r="AT124" s="205">
        <v>70</v>
      </c>
      <c r="AU124" s="205">
        <v>1</v>
      </c>
      <c r="AV124" s="205">
        <v>1</v>
      </c>
      <c r="AW124" s="128">
        <v>755</v>
      </c>
      <c r="AY124" s="204" t="str">
        <f t="shared" si="11"/>
        <v>2701</v>
      </c>
      <c r="AZ124" s="205">
        <v>2</v>
      </c>
      <c r="BA124" s="205">
        <v>70</v>
      </c>
      <c r="BB124" s="205">
        <v>1</v>
      </c>
      <c r="BC124" s="205">
        <v>1</v>
      </c>
      <c r="BD124" s="128">
        <v>480</v>
      </c>
      <c r="BF124" s="125" t="str">
        <f t="shared" si="12"/>
        <v>2651</v>
      </c>
      <c r="BG124" s="231">
        <v>2</v>
      </c>
      <c r="BH124" s="231">
        <v>65</v>
      </c>
      <c r="BI124" s="126">
        <v>1</v>
      </c>
      <c r="BJ124" s="126">
        <v>1</v>
      </c>
      <c r="BK124" s="232">
        <v>57680</v>
      </c>
    </row>
    <row r="125" spans="37:63">
      <c r="AK125" s="204" t="str">
        <f t="shared" si="9"/>
        <v>2411</v>
      </c>
      <c r="AL125" s="205">
        <v>2</v>
      </c>
      <c r="AM125" s="205">
        <f t="shared" si="14"/>
        <v>41</v>
      </c>
      <c r="AN125" s="205">
        <v>1</v>
      </c>
      <c r="AO125" s="205">
        <v>1</v>
      </c>
      <c r="AP125" s="128">
        <v>140</v>
      </c>
      <c r="AR125" s="204" t="str">
        <f t="shared" si="10"/>
        <v>2711</v>
      </c>
      <c r="AS125" s="205">
        <v>2</v>
      </c>
      <c r="AT125" s="205">
        <v>71</v>
      </c>
      <c r="AU125" s="205">
        <v>1</v>
      </c>
      <c r="AV125" s="205">
        <v>1</v>
      </c>
      <c r="AW125" s="128">
        <v>755</v>
      </c>
      <c r="AY125" s="204" t="str">
        <f t="shared" si="11"/>
        <v>2711</v>
      </c>
      <c r="AZ125" s="205">
        <v>2</v>
      </c>
      <c r="BA125" s="205">
        <v>71</v>
      </c>
      <c r="BB125" s="205">
        <v>1</v>
      </c>
      <c r="BC125" s="205">
        <v>1</v>
      </c>
      <c r="BD125" s="128">
        <v>480</v>
      </c>
      <c r="BF125" s="125" t="str">
        <f t="shared" si="12"/>
        <v>2661</v>
      </c>
      <c r="BG125" s="231">
        <v>2</v>
      </c>
      <c r="BH125" s="231">
        <v>66</v>
      </c>
      <c r="BI125" s="126">
        <v>1</v>
      </c>
      <c r="BJ125" s="126">
        <v>1</v>
      </c>
      <c r="BK125" s="232">
        <v>76459</v>
      </c>
    </row>
    <row r="126" spans="37:63">
      <c r="AK126" s="204" t="str">
        <f t="shared" si="9"/>
        <v>2421</v>
      </c>
      <c r="AL126" s="205">
        <v>2</v>
      </c>
      <c r="AM126" s="205">
        <f t="shared" si="14"/>
        <v>42</v>
      </c>
      <c r="AN126" s="205">
        <v>1</v>
      </c>
      <c r="AO126" s="205">
        <v>1</v>
      </c>
      <c r="AP126" s="128">
        <v>140</v>
      </c>
      <c r="AR126" s="204" t="str">
        <f t="shared" si="10"/>
        <v>2721</v>
      </c>
      <c r="AS126" s="205">
        <v>2</v>
      </c>
      <c r="AT126" s="205">
        <v>72</v>
      </c>
      <c r="AU126" s="205">
        <v>1</v>
      </c>
      <c r="AV126" s="205">
        <v>1</v>
      </c>
      <c r="AW126" s="128">
        <v>755</v>
      </c>
      <c r="AY126" s="204" t="str">
        <f t="shared" si="11"/>
        <v>2721</v>
      </c>
      <c r="AZ126" s="205">
        <v>2</v>
      </c>
      <c r="BA126" s="205">
        <v>72</v>
      </c>
      <c r="BB126" s="205">
        <v>1</v>
      </c>
      <c r="BC126" s="205">
        <v>1</v>
      </c>
      <c r="BD126" s="128">
        <v>480</v>
      </c>
      <c r="BF126" s="125" t="str">
        <f t="shared" si="12"/>
        <v>2671</v>
      </c>
      <c r="BG126" s="231">
        <v>2</v>
      </c>
      <c r="BH126" s="231">
        <v>67</v>
      </c>
      <c r="BI126" s="126">
        <v>1</v>
      </c>
      <c r="BJ126" s="126">
        <v>1</v>
      </c>
      <c r="BK126" s="232">
        <v>76459</v>
      </c>
    </row>
    <row r="127" spans="37:63">
      <c r="AK127" s="204" t="str">
        <f t="shared" si="9"/>
        <v>2431</v>
      </c>
      <c r="AL127" s="205">
        <v>2</v>
      </c>
      <c r="AM127" s="205">
        <f t="shared" si="14"/>
        <v>43</v>
      </c>
      <c r="AN127" s="205">
        <v>1</v>
      </c>
      <c r="AO127" s="205">
        <v>1</v>
      </c>
      <c r="AP127" s="128">
        <v>140</v>
      </c>
      <c r="AR127" s="204" t="str">
        <f t="shared" si="10"/>
        <v>2731</v>
      </c>
      <c r="AS127" s="205">
        <v>2</v>
      </c>
      <c r="AT127" s="205">
        <v>73</v>
      </c>
      <c r="AU127" s="205">
        <v>1</v>
      </c>
      <c r="AV127" s="205">
        <v>1</v>
      </c>
      <c r="AW127" s="128">
        <v>755</v>
      </c>
      <c r="AY127" s="204" t="str">
        <f t="shared" si="11"/>
        <v>2731</v>
      </c>
      <c r="AZ127" s="205">
        <v>2</v>
      </c>
      <c r="BA127" s="205">
        <v>73</v>
      </c>
      <c r="BB127" s="205">
        <v>1</v>
      </c>
      <c r="BC127" s="205">
        <v>1</v>
      </c>
      <c r="BD127" s="128">
        <v>480</v>
      </c>
      <c r="BF127" s="125" t="str">
        <f t="shared" si="12"/>
        <v>2681</v>
      </c>
      <c r="BG127" s="231">
        <v>2</v>
      </c>
      <c r="BH127" s="231">
        <v>68</v>
      </c>
      <c r="BI127" s="126">
        <v>1</v>
      </c>
      <c r="BJ127" s="126">
        <v>1</v>
      </c>
      <c r="BK127" s="232">
        <v>76459</v>
      </c>
    </row>
    <row r="128" spans="37:63">
      <c r="AK128" s="204" t="str">
        <f t="shared" si="9"/>
        <v>2441</v>
      </c>
      <c r="AL128" s="205">
        <v>2</v>
      </c>
      <c r="AM128" s="205">
        <f t="shared" si="14"/>
        <v>44</v>
      </c>
      <c r="AN128" s="205">
        <v>1</v>
      </c>
      <c r="AO128" s="205">
        <v>1</v>
      </c>
      <c r="AP128" s="128">
        <v>140</v>
      </c>
      <c r="AR128" s="204" t="str">
        <f t="shared" si="10"/>
        <v>2741</v>
      </c>
      <c r="AS128" s="205">
        <v>2</v>
      </c>
      <c r="AT128" s="205">
        <v>74</v>
      </c>
      <c r="AU128" s="205">
        <v>1</v>
      </c>
      <c r="AV128" s="205">
        <v>1</v>
      </c>
      <c r="AW128" s="128">
        <v>755</v>
      </c>
      <c r="AY128" s="204" t="str">
        <f t="shared" si="11"/>
        <v>2741</v>
      </c>
      <c r="AZ128" s="205">
        <v>2</v>
      </c>
      <c r="BA128" s="205">
        <v>74</v>
      </c>
      <c r="BB128" s="205">
        <v>1</v>
      </c>
      <c r="BC128" s="205">
        <v>1</v>
      </c>
      <c r="BD128" s="128">
        <v>480</v>
      </c>
      <c r="BF128" s="125" t="str">
        <f t="shared" si="12"/>
        <v>2691</v>
      </c>
      <c r="BG128" s="231">
        <v>2</v>
      </c>
      <c r="BH128" s="231">
        <v>69</v>
      </c>
      <c r="BI128" s="126">
        <v>1</v>
      </c>
      <c r="BJ128" s="126">
        <v>1</v>
      </c>
      <c r="BK128" s="232">
        <v>76459</v>
      </c>
    </row>
    <row r="129" spans="37:63">
      <c r="AK129" s="204" t="str">
        <f t="shared" si="9"/>
        <v>2451</v>
      </c>
      <c r="AL129" s="205">
        <v>2</v>
      </c>
      <c r="AM129" s="205">
        <f t="shared" si="14"/>
        <v>45</v>
      </c>
      <c r="AN129" s="205">
        <v>1</v>
      </c>
      <c r="AO129" s="205">
        <v>1</v>
      </c>
      <c r="AP129" s="128">
        <v>209</v>
      </c>
      <c r="AR129" s="204" t="str">
        <f t="shared" si="10"/>
        <v>2751</v>
      </c>
      <c r="AS129" s="205">
        <v>2</v>
      </c>
      <c r="AT129" s="205">
        <v>75</v>
      </c>
      <c r="AU129" s="205">
        <v>1</v>
      </c>
      <c r="AV129" s="205">
        <v>1</v>
      </c>
      <c r="AW129" s="128">
        <v>1030</v>
      </c>
      <c r="AY129" s="204" t="str">
        <f t="shared" si="11"/>
        <v>2751</v>
      </c>
      <c r="AZ129" s="205">
        <v>2</v>
      </c>
      <c r="BA129" s="205">
        <v>75</v>
      </c>
      <c r="BB129" s="205">
        <v>1</v>
      </c>
      <c r="BC129" s="205">
        <v>1</v>
      </c>
      <c r="BD129" s="128">
        <v>517</v>
      </c>
      <c r="BF129" s="125" t="str">
        <f t="shared" si="12"/>
        <v>2701</v>
      </c>
      <c r="BG129" s="231">
        <v>2</v>
      </c>
      <c r="BH129" s="231">
        <v>70</v>
      </c>
      <c r="BI129" s="126">
        <v>1</v>
      </c>
      <c r="BJ129" s="126">
        <v>1</v>
      </c>
      <c r="BK129" s="232">
        <v>76459</v>
      </c>
    </row>
    <row r="130" spans="37:63">
      <c r="AK130" s="204" t="str">
        <f t="shared" si="9"/>
        <v>2461</v>
      </c>
      <c r="AL130" s="205">
        <v>2</v>
      </c>
      <c r="AM130" s="205">
        <f t="shared" si="14"/>
        <v>46</v>
      </c>
      <c r="AN130" s="205">
        <v>1</v>
      </c>
      <c r="AO130" s="205">
        <v>1</v>
      </c>
      <c r="AP130" s="128">
        <v>209</v>
      </c>
      <c r="AR130" s="204" t="str">
        <f t="shared" si="10"/>
        <v>2761</v>
      </c>
      <c r="AS130" s="205">
        <v>2</v>
      </c>
      <c r="AT130" s="205">
        <v>76</v>
      </c>
      <c r="AU130" s="205">
        <v>1</v>
      </c>
      <c r="AV130" s="205">
        <v>1</v>
      </c>
      <c r="AW130" s="128">
        <v>1030</v>
      </c>
      <c r="AY130" s="204" t="str">
        <f t="shared" si="11"/>
        <v>2761</v>
      </c>
      <c r="AZ130" s="205">
        <v>2</v>
      </c>
      <c r="BA130" s="205">
        <v>76</v>
      </c>
      <c r="BB130" s="205">
        <v>1</v>
      </c>
      <c r="BC130" s="205">
        <v>1</v>
      </c>
      <c r="BD130" s="128">
        <v>517</v>
      </c>
      <c r="BF130" s="125" t="str">
        <f t="shared" si="12"/>
        <v>2711</v>
      </c>
      <c r="BG130" s="231">
        <v>2</v>
      </c>
      <c r="BH130" s="231">
        <v>71</v>
      </c>
      <c r="BI130" s="126">
        <v>1</v>
      </c>
      <c r="BJ130" s="126">
        <v>1</v>
      </c>
      <c r="BK130" s="232">
        <v>99147</v>
      </c>
    </row>
    <row r="131" spans="37:63">
      <c r="AK131" s="204" t="str">
        <f t="shared" si="9"/>
        <v>2471</v>
      </c>
      <c r="AL131" s="205">
        <v>2</v>
      </c>
      <c r="AM131" s="205">
        <f t="shared" si="14"/>
        <v>47</v>
      </c>
      <c r="AN131" s="205">
        <v>1</v>
      </c>
      <c r="AO131" s="205">
        <v>1</v>
      </c>
      <c r="AP131" s="128">
        <v>209</v>
      </c>
      <c r="AR131" s="204" t="str">
        <f t="shared" si="10"/>
        <v>2771</v>
      </c>
      <c r="AS131" s="205">
        <v>2</v>
      </c>
      <c r="AT131" s="205">
        <v>77</v>
      </c>
      <c r="AU131" s="205">
        <v>1</v>
      </c>
      <c r="AV131" s="205">
        <v>1</v>
      </c>
      <c r="AW131" s="128">
        <v>1030</v>
      </c>
      <c r="AY131" s="204" t="str">
        <f t="shared" si="11"/>
        <v>2771</v>
      </c>
      <c r="AZ131" s="205">
        <v>2</v>
      </c>
      <c r="BA131" s="205">
        <v>77</v>
      </c>
      <c r="BB131" s="205">
        <v>1</v>
      </c>
      <c r="BC131" s="205">
        <v>1</v>
      </c>
      <c r="BD131" s="128">
        <v>517</v>
      </c>
      <c r="BF131" s="125" t="str">
        <f t="shared" si="12"/>
        <v>2721</v>
      </c>
      <c r="BG131" s="231">
        <v>2</v>
      </c>
      <c r="BH131" s="231">
        <v>72</v>
      </c>
      <c r="BI131" s="126">
        <v>1</v>
      </c>
      <c r="BJ131" s="126">
        <v>1</v>
      </c>
      <c r="BK131" s="232">
        <v>99147</v>
      </c>
    </row>
    <row r="132" spans="37:63">
      <c r="AK132" s="204" t="str">
        <f t="shared" si="9"/>
        <v>2481</v>
      </c>
      <c r="AL132" s="205">
        <v>2</v>
      </c>
      <c r="AM132" s="205">
        <f t="shared" si="14"/>
        <v>48</v>
      </c>
      <c r="AN132" s="205">
        <v>1</v>
      </c>
      <c r="AO132" s="205">
        <v>1</v>
      </c>
      <c r="AP132" s="128">
        <v>209</v>
      </c>
      <c r="AR132" s="204" t="str">
        <f t="shared" si="10"/>
        <v>2781</v>
      </c>
      <c r="AS132" s="205">
        <v>2</v>
      </c>
      <c r="AT132" s="205">
        <v>78</v>
      </c>
      <c r="AU132" s="205">
        <v>1</v>
      </c>
      <c r="AV132" s="205">
        <v>1</v>
      </c>
      <c r="AW132" s="128">
        <v>1030</v>
      </c>
      <c r="AY132" s="204" t="str">
        <f t="shared" si="11"/>
        <v>2781</v>
      </c>
      <c r="AZ132" s="205">
        <v>2</v>
      </c>
      <c r="BA132" s="205">
        <v>78</v>
      </c>
      <c r="BB132" s="205">
        <v>1</v>
      </c>
      <c r="BC132" s="205">
        <v>1</v>
      </c>
      <c r="BD132" s="128">
        <v>517</v>
      </c>
      <c r="BF132" s="125" t="str">
        <f t="shared" si="12"/>
        <v>2731</v>
      </c>
      <c r="BG132" s="231">
        <v>2</v>
      </c>
      <c r="BH132" s="231">
        <v>73</v>
      </c>
      <c r="BI132" s="126">
        <v>1</v>
      </c>
      <c r="BJ132" s="126">
        <v>1</v>
      </c>
      <c r="BK132" s="232">
        <v>99147</v>
      </c>
    </row>
    <row r="133" spans="37:63">
      <c r="AK133" s="204" t="str">
        <f t="shared" ref="AK133:AK164" si="15">AL133&amp;AM133&amp;AN133</f>
        <v>2491</v>
      </c>
      <c r="AL133" s="205">
        <v>2</v>
      </c>
      <c r="AM133" s="205">
        <f t="shared" si="14"/>
        <v>49</v>
      </c>
      <c r="AN133" s="205">
        <v>1</v>
      </c>
      <c r="AO133" s="205">
        <v>1</v>
      </c>
      <c r="AP133" s="128">
        <v>209</v>
      </c>
      <c r="AR133" s="204" t="str">
        <f t="shared" ref="AR133:AR134" si="16">AS133&amp;AT133&amp;AU133</f>
        <v>2791</v>
      </c>
      <c r="AS133" s="205">
        <v>2</v>
      </c>
      <c r="AT133" s="205">
        <v>79</v>
      </c>
      <c r="AU133" s="205">
        <v>1</v>
      </c>
      <c r="AV133" s="205">
        <v>1</v>
      </c>
      <c r="AW133" s="128">
        <v>1030</v>
      </c>
      <c r="AY133" s="204" t="str">
        <f t="shared" ref="AY133:AY134" si="17">AZ133&amp;BA133&amp;BB133</f>
        <v>2791</v>
      </c>
      <c r="AZ133" s="205">
        <v>2</v>
      </c>
      <c r="BA133" s="205">
        <v>79</v>
      </c>
      <c r="BB133" s="205">
        <v>1</v>
      </c>
      <c r="BC133" s="205">
        <v>1</v>
      </c>
      <c r="BD133" s="128">
        <v>517</v>
      </c>
      <c r="BF133" s="125" t="str">
        <f t="shared" si="12"/>
        <v>2741</v>
      </c>
      <c r="BG133" s="231">
        <v>2</v>
      </c>
      <c r="BH133" s="231">
        <v>74</v>
      </c>
      <c r="BI133" s="126">
        <v>1</v>
      </c>
      <c r="BJ133" s="126">
        <v>1</v>
      </c>
      <c r="BK133" s="232">
        <v>99147</v>
      </c>
    </row>
    <row r="134" spans="37:63">
      <c r="AK134" s="204" t="str">
        <f t="shared" si="15"/>
        <v>2501</v>
      </c>
      <c r="AL134" s="205">
        <v>2</v>
      </c>
      <c r="AM134" s="205">
        <f t="shared" si="14"/>
        <v>50</v>
      </c>
      <c r="AN134" s="205">
        <v>1</v>
      </c>
      <c r="AO134" s="205">
        <v>1</v>
      </c>
      <c r="AP134" s="128">
        <v>259</v>
      </c>
      <c r="AR134" s="204" t="str">
        <f t="shared" si="16"/>
        <v>2801</v>
      </c>
      <c r="AS134" s="205">
        <v>2</v>
      </c>
      <c r="AT134" s="205">
        <v>80</v>
      </c>
      <c r="AU134" s="205">
        <v>1</v>
      </c>
      <c r="AV134" s="205">
        <v>1</v>
      </c>
      <c r="AW134" s="128">
        <v>1290</v>
      </c>
      <c r="AY134" s="204" t="str">
        <f t="shared" si="17"/>
        <v>2801</v>
      </c>
      <c r="AZ134" s="205">
        <v>2</v>
      </c>
      <c r="BA134" s="205">
        <v>80</v>
      </c>
      <c r="BB134" s="205">
        <v>1</v>
      </c>
      <c r="BC134" s="205">
        <v>1</v>
      </c>
      <c r="BD134" s="128">
        <v>538</v>
      </c>
      <c r="BF134" s="125" t="str">
        <f t="shared" ref="BF134:BF144" si="18">BG134&amp;BH134&amp;BI134</f>
        <v>2751</v>
      </c>
      <c r="BG134" s="231">
        <v>2</v>
      </c>
      <c r="BH134" s="231">
        <v>75</v>
      </c>
      <c r="BI134" s="126">
        <v>1</v>
      </c>
      <c r="BJ134" s="126">
        <v>1</v>
      </c>
      <c r="BK134" s="232">
        <v>99147</v>
      </c>
    </row>
    <row r="135" spans="37:63">
      <c r="AK135" s="204" t="str">
        <f t="shared" si="15"/>
        <v>2511</v>
      </c>
      <c r="AL135" s="205">
        <v>2</v>
      </c>
      <c r="AM135" s="205">
        <f t="shared" si="14"/>
        <v>51</v>
      </c>
      <c r="AN135" s="205">
        <v>1</v>
      </c>
      <c r="AO135" s="205">
        <v>1</v>
      </c>
      <c r="AP135" s="128">
        <v>259</v>
      </c>
      <c r="BF135" s="125" t="str">
        <f t="shared" si="18"/>
        <v>2761</v>
      </c>
      <c r="BG135" s="231">
        <v>2</v>
      </c>
      <c r="BH135" s="231">
        <v>76</v>
      </c>
      <c r="BI135" s="126">
        <v>1</v>
      </c>
      <c r="BJ135" s="126">
        <v>1</v>
      </c>
      <c r="BK135" s="232">
        <v>110779</v>
      </c>
    </row>
    <row r="136" spans="37:63">
      <c r="AK136" s="204" t="str">
        <f t="shared" si="15"/>
        <v>2521</v>
      </c>
      <c r="AL136" s="205">
        <v>2</v>
      </c>
      <c r="AM136" s="205">
        <f t="shared" si="14"/>
        <v>52</v>
      </c>
      <c r="AN136" s="205">
        <v>1</v>
      </c>
      <c r="AO136" s="205">
        <v>1</v>
      </c>
      <c r="AP136" s="128">
        <v>259</v>
      </c>
      <c r="BF136" s="125" t="str">
        <f t="shared" si="18"/>
        <v>2771</v>
      </c>
      <c r="BG136" s="231">
        <v>2</v>
      </c>
      <c r="BH136" s="231">
        <v>77</v>
      </c>
      <c r="BI136" s="126">
        <v>1</v>
      </c>
      <c r="BJ136" s="126">
        <v>1</v>
      </c>
      <c r="BK136" s="232">
        <v>101834</v>
      </c>
    </row>
    <row r="137" spans="37:63">
      <c r="AK137" s="204" t="str">
        <f t="shared" si="15"/>
        <v>2531</v>
      </c>
      <c r="AL137" s="205">
        <v>2</v>
      </c>
      <c r="AM137" s="205">
        <f t="shared" si="14"/>
        <v>53</v>
      </c>
      <c r="AN137" s="205">
        <v>1</v>
      </c>
      <c r="AO137" s="205">
        <v>1</v>
      </c>
      <c r="AP137" s="128">
        <v>259</v>
      </c>
      <c r="BF137" s="125" t="str">
        <f t="shared" si="18"/>
        <v>2781</v>
      </c>
      <c r="BG137" s="231">
        <v>2</v>
      </c>
      <c r="BH137" s="231">
        <v>78</v>
      </c>
      <c r="BI137" s="126">
        <v>1</v>
      </c>
      <c r="BJ137" s="126">
        <v>1</v>
      </c>
      <c r="BK137" s="232">
        <v>92873</v>
      </c>
    </row>
    <row r="138" spans="37:63">
      <c r="AK138" s="204" t="str">
        <f t="shared" si="15"/>
        <v>2541</v>
      </c>
      <c r="AL138" s="205">
        <v>2</v>
      </c>
      <c r="AM138" s="205">
        <f t="shared" si="14"/>
        <v>54</v>
      </c>
      <c r="AN138" s="205">
        <v>1</v>
      </c>
      <c r="AO138" s="205">
        <v>1</v>
      </c>
      <c r="AP138" s="128">
        <v>259</v>
      </c>
      <c r="BF138" s="125" t="str">
        <f t="shared" si="18"/>
        <v>2791</v>
      </c>
      <c r="BG138" s="231">
        <v>2</v>
      </c>
      <c r="BH138" s="231">
        <v>79</v>
      </c>
      <c r="BI138" s="126">
        <v>1</v>
      </c>
      <c r="BJ138" s="126">
        <v>1</v>
      </c>
      <c r="BK138" s="232">
        <v>83873</v>
      </c>
    </row>
    <row r="139" spans="37:63">
      <c r="AK139" s="204" t="str">
        <f t="shared" si="15"/>
        <v>2551</v>
      </c>
      <c r="AL139" s="205">
        <v>2</v>
      </c>
      <c r="AM139" s="205">
        <f t="shared" si="14"/>
        <v>55</v>
      </c>
      <c r="AN139" s="205">
        <v>1</v>
      </c>
      <c r="AO139" s="205">
        <v>1</v>
      </c>
      <c r="AP139" s="128">
        <v>316</v>
      </c>
      <c r="BF139" s="125" t="str">
        <f t="shared" si="18"/>
        <v>2801</v>
      </c>
      <c r="BG139" s="231">
        <v>2</v>
      </c>
      <c r="BH139" s="231">
        <v>80</v>
      </c>
      <c r="BI139" s="126">
        <v>1</v>
      </c>
      <c r="BJ139" s="126">
        <v>1</v>
      </c>
      <c r="BK139" s="232">
        <v>74804</v>
      </c>
    </row>
    <row r="140" spans="37:63">
      <c r="AK140" s="204" t="str">
        <f t="shared" si="15"/>
        <v>2561</v>
      </c>
      <c r="AL140" s="205">
        <v>2</v>
      </c>
      <c r="AM140" s="205">
        <f t="shared" si="14"/>
        <v>56</v>
      </c>
      <c r="AN140" s="205">
        <v>1</v>
      </c>
      <c r="AO140" s="205">
        <v>1</v>
      </c>
      <c r="AP140" s="128">
        <v>316</v>
      </c>
      <c r="BF140" s="125" t="str">
        <f t="shared" si="18"/>
        <v>2811</v>
      </c>
      <c r="BG140" s="231">
        <v>2</v>
      </c>
      <c r="BH140" s="231">
        <v>81</v>
      </c>
      <c r="BI140" s="126">
        <v>1</v>
      </c>
      <c r="BJ140" s="126">
        <v>1</v>
      </c>
      <c r="BK140" s="232">
        <v>79187</v>
      </c>
    </row>
    <row r="141" spans="37:63">
      <c r="AK141" s="204" t="str">
        <f t="shared" si="15"/>
        <v>2571</v>
      </c>
      <c r="AL141" s="205">
        <v>2</v>
      </c>
      <c r="AM141" s="205">
        <f t="shared" si="14"/>
        <v>57</v>
      </c>
      <c r="AN141" s="205">
        <v>1</v>
      </c>
      <c r="AO141" s="205">
        <v>1</v>
      </c>
      <c r="AP141" s="128">
        <v>316</v>
      </c>
      <c r="BF141" s="125" t="str">
        <f t="shared" si="18"/>
        <v>2821</v>
      </c>
      <c r="BG141" s="231">
        <v>2</v>
      </c>
      <c r="BH141" s="231">
        <v>82</v>
      </c>
      <c r="BI141" s="126">
        <v>1</v>
      </c>
      <c r="BJ141" s="126">
        <v>1</v>
      </c>
      <c r="BK141" s="232">
        <v>67930</v>
      </c>
    </row>
    <row r="142" spans="37:63">
      <c r="AK142" s="204" t="str">
        <f t="shared" si="15"/>
        <v>2581</v>
      </c>
      <c r="AL142" s="205">
        <v>2</v>
      </c>
      <c r="AM142" s="205">
        <f t="shared" si="14"/>
        <v>58</v>
      </c>
      <c r="AN142" s="205">
        <v>1</v>
      </c>
      <c r="AO142" s="205">
        <v>1</v>
      </c>
      <c r="AP142" s="128">
        <v>316</v>
      </c>
      <c r="BF142" s="125" t="str">
        <f t="shared" si="18"/>
        <v>2831</v>
      </c>
      <c r="BG142" s="231">
        <v>2</v>
      </c>
      <c r="BH142" s="231">
        <v>83</v>
      </c>
      <c r="BI142" s="126">
        <v>1</v>
      </c>
      <c r="BJ142" s="126">
        <v>1</v>
      </c>
      <c r="BK142" s="232">
        <v>56418</v>
      </c>
    </row>
    <row r="143" spans="37:63">
      <c r="AK143" s="204" t="str">
        <f t="shared" si="15"/>
        <v>2591</v>
      </c>
      <c r="AL143" s="205">
        <v>2</v>
      </c>
      <c r="AM143" s="205">
        <f t="shared" si="14"/>
        <v>59</v>
      </c>
      <c r="AN143" s="205">
        <v>1</v>
      </c>
      <c r="AO143" s="205">
        <v>1</v>
      </c>
      <c r="AP143" s="128">
        <v>316</v>
      </c>
      <c r="BF143" s="125" t="str">
        <f t="shared" si="18"/>
        <v>2841</v>
      </c>
      <c r="BG143" s="231">
        <v>2</v>
      </c>
      <c r="BH143" s="231">
        <v>84</v>
      </c>
      <c r="BI143" s="126">
        <v>1</v>
      </c>
      <c r="BJ143" s="126">
        <v>1</v>
      </c>
      <c r="BK143" s="232">
        <v>44564</v>
      </c>
    </row>
    <row r="144" spans="37:63">
      <c r="AK144" s="204" t="str">
        <f t="shared" si="15"/>
        <v>2601</v>
      </c>
      <c r="AL144" s="205">
        <v>2</v>
      </c>
      <c r="AM144" s="205">
        <f t="shared" si="14"/>
        <v>60</v>
      </c>
      <c r="AN144" s="205">
        <v>1</v>
      </c>
      <c r="AO144" s="205">
        <v>1</v>
      </c>
      <c r="AP144" s="128">
        <v>381</v>
      </c>
      <c r="BF144" s="125" t="str">
        <f t="shared" si="18"/>
        <v>2851</v>
      </c>
      <c r="BG144" s="231">
        <v>2</v>
      </c>
      <c r="BH144" s="231">
        <v>85</v>
      </c>
      <c r="BI144" s="126">
        <v>1</v>
      </c>
      <c r="BJ144" s="126">
        <v>1</v>
      </c>
      <c r="BK144" s="232">
        <v>32259</v>
      </c>
    </row>
    <row r="145" spans="37:42">
      <c r="AK145" s="204" t="str">
        <f t="shared" si="15"/>
        <v>2611</v>
      </c>
      <c r="AL145" s="205">
        <v>2</v>
      </c>
      <c r="AM145" s="205">
        <f t="shared" si="14"/>
        <v>61</v>
      </c>
      <c r="AN145" s="205">
        <v>1</v>
      </c>
      <c r="AO145" s="205">
        <v>1</v>
      </c>
      <c r="AP145" s="128">
        <v>381</v>
      </c>
    </row>
    <row r="146" spans="37:42">
      <c r="AK146" s="204" t="str">
        <f t="shared" si="15"/>
        <v>2621</v>
      </c>
      <c r="AL146" s="205">
        <v>2</v>
      </c>
      <c r="AM146" s="205">
        <f t="shared" si="14"/>
        <v>62</v>
      </c>
      <c r="AN146" s="205">
        <v>1</v>
      </c>
      <c r="AO146" s="205">
        <v>1</v>
      </c>
      <c r="AP146" s="128">
        <v>381</v>
      </c>
    </row>
    <row r="147" spans="37:42">
      <c r="AK147" s="204" t="str">
        <f t="shared" si="15"/>
        <v>2631</v>
      </c>
      <c r="AL147" s="205">
        <v>2</v>
      </c>
      <c r="AM147" s="205">
        <f t="shared" si="14"/>
        <v>63</v>
      </c>
      <c r="AN147" s="205">
        <v>1</v>
      </c>
      <c r="AO147" s="205">
        <v>1</v>
      </c>
      <c r="AP147" s="128">
        <v>381</v>
      </c>
    </row>
    <row r="148" spans="37:42">
      <c r="AK148" s="204" t="str">
        <f t="shared" si="15"/>
        <v>2641</v>
      </c>
      <c r="AL148" s="205">
        <v>2</v>
      </c>
      <c r="AM148" s="205">
        <f t="shared" si="14"/>
        <v>64</v>
      </c>
      <c r="AN148" s="205">
        <v>1</v>
      </c>
      <c r="AO148" s="205">
        <v>1</v>
      </c>
      <c r="AP148" s="128">
        <v>381</v>
      </c>
    </row>
    <row r="149" spans="37:42">
      <c r="AK149" s="204" t="str">
        <f t="shared" si="15"/>
        <v>2651</v>
      </c>
      <c r="AL149" s="205">
        <v>2</v>
      </c>
      <c r="AM149" s="205">
        <f t="shared" si="14"/>
        <v>65</v>
      </c>
      <c r="AN149" s="205">
        <v>1</v>
      </c>
      <c r="AO149" s="205">
        <v>1</v>
      </c>
      <c r="AP149" s="128">
        <v>467</v>
      </c>
    </row>
    <row r="150" spans="37:42">
      <c r="AK150" s="204" t="str">
        <f t="shared" si="15"/>
        <v>2661</v>
      </c>
      <c r="AL150" s="205">
        <v>2</v>
      </c>
      <c r="AM150" s="205">
        <f t="shared" si="14"/>
        <v>66</v>
      </c>
      <c r="AN150" s="205">
        <v>1</v>
      </c>
      <c r="AO150" s="205">
        <v>1</v>
      </c>
      <c r="AP150" s="128">
        <v>467</v>
      </c>
    </row>
    <row r="151" spans="37:42">
      <c r="AK151" s="204" t="str">
        <f t="shared" si="15"/>
        <v>2671</v>
      </c>
      <c r="AL151" s="205">
        <v>2</v>
      </c>
      <c r="AM151" s="205">
        <f t="shared" ref="AM151:AM164" si="19">AM150+1</f>
        <v>67</v>
      </c>
      <c r="AN151" s="205">
        <v>1</v>
      </c>
      <c r="AO151" s="205">
        <v>1</v>
      </c>
      <c r="AP151" s="128">
        <v>467</v>
      </c>
    </row>
    <row r="152" spans="37:42">
      <c r="AK152" s="204" t="str">
        <f t="shared" si="15"/>
        <v>2681</v>
      </c>
      <c r="AL152" s="205">
        <v>2</v>
      </c>
      <c r="AM152" s="205">
        <f t="shared" si="19"/>
        <v>68</v>
      </c>
      <c r="AN152" s="205">
        <v>1</v>
      </c>
      <c r="AO152" s="205">
        <v>1</v>
      </c>
      <c r="AP152" s="128">
        <v>467</v>
      </c>
    </row>
    <row r="153" spans="37:42">
      <c r="AK153" s="204" t="str">
        <f t="shared" si="15"/>
        <v>2691</v>
      </c>
      <c r="AL153" s="205">
        <v>2</v>
      </c>
      <c r="AM153" s="205">
        <f t="shared" si="19"/>
        <v>69</v>
      </c>
      <c r="AN153" s="205">
        <v>1</v>
      </c>
      <c r="AO153" s="205">
        <v>1</v>
      </c>
      <c r="AP153" s="128">
        <v>467</v>
      </c>
    </row>
    <row r="154" spans="37:42">
      <c r="AK154" s="204" t="str">
        <f t="shared" si="15"/>
        <v>2701</v>
      </c>
      <c r="AL154" s="205">
        <v>2</v>
      </c>
      <c r="AM154" s="205">
        <f t="shared" si="19"/>
        <v>70</v>
      </c>
      <c r="AN154" s="205">
        <v>1</v>
      </c>
      <c r="AO154" s="205">
        <v>1</v>
      </c>
      <c r="AP154" s="128">
        <v>559</v>
      </c>
    </row>
    <row r="155" spans="37:42">
      <c r="AK155" s="204" t="str">
        <f t="shared" si="15"/>
        <v>2711</v>
      </c>
      <c r="AL155" s="205">
        <v>2</v>
      </c>
      <c r="AM155" s="205">
        <f t="shared" si="19"/>
        <v>71</v>
      </c>
      <c r="AN155" s="205">
        <v>1</v>
      </c>
      <c r="AO155" s="205">
        <v>1</v>
      </c>
      <c r="AP155" s="128">
        <v>559</v>
      </c>
    </row>
    <row r="156" spans="37:42">
      <c r="AK156" s="204" t="str">
        <f t="shared" si="15"/>
        <v>2721</v>
      </c>
      <c r="AL156" s="205">
        <v>2</v>
      </c>
      <c r="AM156" s="205">
        <f t="shared" si="19"/>
        <v>72</v>
      </c>
      <c r="AN156" s="205">
        <v>1</v>
      </c>
      <c r="AO156" s="205">
        <v>1</v>
      </c>
      <c r="AP156" s="128">
        <v>559</v>
      </c>
    </row>
    <row r="157" spans="37:42">
      <c r="AK157" s="204" t="str">
        <f t="shared" si="15"/>
        <v>2731</v>
      </c>
      <c r="AL157" s="205">
        <v>2</v>
      </c>
      <c r="AM157" s="205">
        <f t="shared" si="19"/>
        <v>73</v>
      </c>
      <c r="AN157" s="205">
        <v>1</v>
      </c>
      <c r="AO157" s="205">
        <v>1</v>
      </c>
      <c r="AP157" s="128">
        <v>559</v>
      </c>
    </row>
    <row r="158" spans="37:42">
      <c r="AK158" s="204" t="str">
        <f t="shared" si="15"/>
        <v>2741</v>
      </c>
      <c r="AL158" s="205">
        <v>2</v>
      </c>
      <c r="AM158" s="205">
        <f t="shared" si="19"/>
        <v>74</v>
      </c>
      <c r="AN158" s="205">
        <v>1</v>
      </c>
      <c r="AO158" s="205">
        <v>1</v>
      </c>
      <c r="AP158" s="128">
        <v>559</v>
      </c>
    </row>
    <row r="159" spans="37:42">
      <c r="AK159" s="204" t="str">
        <f t="shared" si="15"/>
        <v>2751</v>
      </c>
      <c r="AL159" s="205">
        <v>2</v>
      </c>
      <c r="AM159" s="205">
        <f t="shared" si="19"/>
        <v>75</v>
      </c>
      <c r="AN159" s="205">
        <v>1</v>
      </c>
      <c r="AO159" s="205">
        <v>1</v>
      </c>
      <c r="AP159" s="128">
        <v>657</v>
      </c>
    </row>
    <row r="160" spans="37:42">
      <c r="AK160" s="204" t="str">
        <f t="shared" si="15"/>
        <v>2761</v>
      </c>
      <c r="AL160" s="205">
        <v>2</v>
      </c>
      <c r="AM160" s="205">
        <f t="shared" si="19"/>
        <v>76</v>
      </c>
      <c r="AN160" s="205">
        <v>1</v>
      </c>
      <c r="AO160" s="205">
        <v>1</v>
      </c>
      <c r="AP160" s="128">
        <v>657</v>
      </c>
    </row>
    <row r="161" spans="37:42">
      <c r="AK161" s="204" t="str">
        <f t="shared" si="15"/>
        <v>2771</v>
      </c>
      <c r="AL161" s="205">
        <v>2</v>
      </c>
      <c r="AM161" s="205">
        <f t="shared" si="19"/>
        <v>77</v>
      </c>
      <c r="AN161" s="205">
        <v>1</v>
      </c>
      <c r="AO161" s="205">
        <v>1</v>
      </c>
      <c r="AP161" s="128">
        <v>657</v>
      </c>
    </row>
    <row r="162" spans="37:42">
      <c r="AK162" s="204" t="str">
        <f t="shared" si="15"/>
        <v>2781</v>
      </c>
      <c r="AL162" s="205">
        <v>2</v>
      </c>
      <c r="AM162" s="205">
        <f t="shared" si="19"/>
        <v>78</v>
      </c>
      <c r="AN162" s="205">
        <v>1</v>
      </c>
      <c r="AO162" s="205">
        <v>1</v>
      </c>
      <c r="AP162" s="128">
        <v>657</v>
      </c>
    </row>
    <row r="163" spans="37:42">
      <c r="AK163" s="204" t="str">
        <f t="shared" si="15"/>
        <v>2791</v>
      </c>
      <c r="AL163" s="205">
        <v>2</v>
      </c>
      <c r="AM163" s="205">
        <f t="shared" si="19"/>
        <v>79</v>
      </c>
      <c r="AN163" s="205">
        <v>1</v>
      </c>
      <c r="AO163" s="205">
        <v>1</v>
      </c>
      <c r="AP163" s="128">
        <v>657</v>
      </c>
    </row>
    <row r="164" spans="37:42">
      <c r="AK164" s="204" t="str">
        <f t="shared" si="15"/>
        <v>2801</v>
      </c>
      <c r="AL164" s="205">
        <v>2</v>
      </c>
      <c r="AM164" s="205">
        <f t="shared" si="19"/>
        <v>80</v>
      </c>
      <c r="AN164" s="205">
        <v>1</v>
      </c>
      <c r="AO164" s="205">
        <v>1</v>
      </c>
      <c r="AP164" s="128">
        <v>709</v>
      </c>
    </row>
  </sheetData>
  <sheetProtection algorithmName="SHA-256" hashValue="JjCjiqSD4LZ3Rz+FyM4CEr09PUAfjMxoU+o5P2ZJpmQ=" saltValue="Eyijhp+XQqE4gyw/8+sq0Q==" spinCount="100000" sheet="1" objects="1" scenarios="1"/>
  <dataConsolidate/>
  <mergeCells count="62">
    <mergeCell ref="I2:K2"/>
    <mergeCell ref="K3:L3"/>
    <mergeCell ref="I6:J6"/>
    <mergeCell ref="I7:J7"/>
    <mergeCell ref="I17:J17"/>
    <mergeCell ref="I19:J19"/>
    <mergeCell ref="I8:J8"/>
    <mergeCell ref="I9:J9"/>
    <mergeCell ref="E10:G11"/>
    <mergeCell ref="I11:J11"/>
    <mergeCell ref="I15:J15"/>
    <mergeCell ref="I16:J16"/>
    <mergeCell ref="I18:J18"/>
    <mergeCell ref="I36:K36"/>
    <mergeCell ref="C37:D37"/>
    <mergeCell ref="F37:K37"/>
    <mergeCell ref="E36:F36"/>
    <mergeCell ref="G36:H36"/>
    <mergeCell ref="B21:L21"/>
    <mergeCell ref="B23:B38"/>
    <mergeCell ref="C23:D23"/>
    <mergeCell ref="E23:K23"/>
    <mergeCell ref="C24:D25"/>
    <mergeCell ref="E25:K25"/>
    <mergeCell ref="C26:D27"/>
    <mergeCell ref="E27:K27"/>
    <mergeCell ref="C28:D29"/>
    <mergeCell ref="E30:F30"/>
    <mergeCell ref="G30:H30"/>
    <mergeCell ref="E31:F31"/>
    <mergeCell ref="G31:H31"/>
    <mergeCell ref="C35:D35"/>
    <mergeCell ref="E35:K35"/>
    <mergeCell ref="C36:D36"/>
    <mergeCell ref="E29:K29"/>
    <mergeCell ref="C30:D30"/>
    <mergeCell ref="I30:K30"/>
    <mergeCell ref="C31:D31"/>
    <mergeCell ref="I31:K31"/>
    <mergeCell ref="C33:D34"/>
    <mergeCell ref="E33:F33"/>
    <mergeCell ref="I33:K33"/>
    <mergeCell ref="E34:K34"/>
    <mergeCell ref="C32:D32"/>
    <mergeCell ref="I32:K32"/>
    <mergeCell ref="E32:F32"/>
    <mergeCell ref="G32:H32"/>
    <mergeCell ref="G33:H33"/>
    <mergeCell ref="F38:K38"/>
    <mergeCell ref="F41:I41"/>
    <mergeCell ref="J41:K41"/>
    <mergeCell ref="B42:B44"/>
    <mergeCell ref="C42:D42"/>
    <mergeCell ref="F42:G42"/>
    <mergeCell ref="C43:D43"/>
    <mergeCell ref="F43:G43"/>
    <mergeCell ref="C44:D44"/>
    <mergeCell ref="F44:I44"/>
    <mergeCell ref="J44:K44"/>
    <mergeCell ref="B39:L39"/>
    <mergeCell ref="C41:E41"/>
    <mergeCell ref="C38:D38"/>
  </mergeCells>
  <phoneticPr fontId="48" type="noConversion"/>
  <dataValidations count="4">
    <dataValidation type="list" allowBlank="1" showInputMessage="1" showErrorMessage="1" sqref="E65447:E65453" xr:uid="{00000000-0002-0000-0100-000000000000}">
      <formula1>"10,15"</formula1>
    </dataValidation>
    <dataValidation imeMode="off" allowBlank="1" showInputMessage="1" showErrorMessage="1" sqref="K6:K8" xr:uid="{00000000-0002-0000-0100-000001000000}"/>
    <dataValidation type="list" allowBlank="1" showInputMessage="1" showErrorMessage="1" sqref="E65446 E65444" xr:uid="{00000000-0002-0000-0100-000002000000}">
      <formula1>#REF!</formula1>
    </dataValidation>
    <dataValidation type="whole" allowBlank="1" showErrorMessage="1" errorTitle="123" error="123" sqref="K9" xr:uid="{00000000-0002-0000-0100-000003000000}">
      <formula1>20</formula1>
      <formula2>#REF!</formula2>
    </dataValidation>
  </dataValidations>
  <printOptions horizontalCentered="1"/>
  <pageMargins left="0" right="0" top="0.19685039370078741" bottom="0.15748031496062992" header="0.19685039370078741" footer="0.11811023622047245"/>
  <pageSetup paperSize="9" scale="71" orientation="portrait" r:id="rId1"/>
  <headerFooter>
    <oddFooter>&amp;R&amp;"Arial Unicode MS,標準"&amp;P/&amp;N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2"/>
  <dimension ref="B2:D49"/>
  <sheetViews>
    <sheetView zoomScale="70" zoomScaleNormal="70" workbookViewId="0">
      <selection activeCell="D15" sqref="D15"/>
    </sheetView>
  </sheetViews>
  <sheetFormatPr defaultRowHeight="16.5"/>
  <cols>
    <col min="2" max="2" width="13.125" customWidth="1"/>
    <col min="3" max="4" width="16.5" customWidth="1"/>
  </cols>
  <sheetData>
    <row r="2" spans="2:4" ht="19.5" thickBot="1">
      <c r="B2" s="14" t="s">
        <v>52</v>
      </c>
    </row>
    <row r="3" spans="2:4" ht="17.25" thickBot="1">
      <c r="B3" s="8" t="s">
        <v>47</v>
      </c>
      <c r="C3" s="452" t="s">
        <v>48</v>
      </c>
      <c r="D3" s="453"/>
    </row>
    <row r="4" spans="2:4" ht="17.25" thickBot="1">
      <c r="B4" s="9" t="s">
        <v>49</v>
      </c>
      <c r="C4" s="10" t="s">
        <v>50</v>
      </c>
      <c r="D4" s="10" t="s">
        <v>51</v>
      </c>
    </row>
    <row r="5" spans="2:4" ht="17.25" thickBot="1">
      <c r="B5" s="11">
        <v>16</v>
      </c>
      <c r="C5" s="12">
        <v>950</v>
      </c>
      <c r="D5" s="13">
        <v>1030</v>
      </c>
    </row>
    <row r="6" spans="2:4" ht="17.25" thickBot="1">
      <c r="B6" s="11">
        <v>17</v>
      </c>
      <c r="C6" s="12">
        <v>959</v>
      </c>
      <c r="D6" s="13">
        <v>1043</v>
      </c>
    </row>
    <row r="7" spans="2:4" ht="17.25" thickBot="1">
      <c r="B7" s="11">
        <v>18</v>
      </c>
      <c r="C7" s="12">
        <v>968</v>
      </c>
      <c r="D7" s="13">
        <v>1055</v>
      </c>
    </row>
    <row r="8" spans="2:4" ht="17.25" thickBot="1">
      <c r="B8" s="11">
        <v>19</v>
      </c>
      <c r="C8" s="12">
        <v>976</v>
      </c>
      <c r="D8" s="13">
        <v>1068</v>
      </c>
    </row>
    <row r="9" spans="2:4" ht="17.25" thickBot="1">
      <c r="B9" s="11">
        <v>20</v>
      </c>
      <c r="C9" s="12">
        <v>985</v>
      </c>
      <c r="D9" s="13">
        <v>1080</v>
      </c>
    </row>
    <row r="10" spans="2:4" ht="17.25" thickBot="1">
      <c r="B10" s="11">
        <v>21</v>
      </c>
      <c r="C10" s="12">
        <v>994</v>
      </c>
      <c r="D10" s="13">
        <v>1094</v>
      </c>
    </row>
    <row r="11" spans="2:4" ht="17.25" thickBot="1">
      <c r="B11" s="11">
        <v>22</v>
      </c>
      <c r="C11" s="13">
        <v>1003</v>
      </c>
      <c r="D11" s="13">
        <v>1108</v>
      </c>
    </row>
    <row r="12" spans="2:4" ht="17.25" thickBot="1">
      <c r="B12" s="11">
        <v>23</v>
      </c>
      <c r="C12" s="13">
        <v>1012</v>
      </c>
      <c r="D12" s="13">
        <v>1122</v>
      </c>
    </row>
    <row r="13" spans="2:4" ht="17.25" thickBot="1">
      <c r="B13" s="11">
        <v>24</v>
      </c>
      <c r="C13" s="13">
        <v>1021</v>
      </c>
      <c r="D13" s="13">
        <v>1136</v>
      </c>
    </row>
    <row r="14" spans="2:4" ht="17.25" thickBot="1">
      <c r="B14" s="11">
        <v>25</v>
      </c>
      <c r="C14" s="13">
        <v>1030</v>
      </c>
      <c r="D14" s="13">
        <v>1150</v>
      </c>
    </row>
    <row r="15" spans="2:4" ht="17.25" thickBot="1">
      <c r="B15" s="11">
        <v>26</v>
      </c>
      <c r="C15" s="13">
        <v>1042</v>
      </c>
      <c r="D15" s="13">
        <v>1160</v>
      </c>
    </row>
    <row r="16" spans="2:4" ht="17.25" thickBot="1">
      <c r="B16" s="11">
        <v>27</v>
      </c>
      <c r="C16" s="13">
        <v>1054</v>
      </c>
      <c r="D16" s="13">
        <v>1170</v>
      </c>
    </row>
    <row r="17" spans="2:4" ht="17.25" thickBot="1">
      <c r="B17" s="11">
        <v>28</v>
      </c>
      <c r="C17" s="13">
        <v>1066</v>
      </c>
      <c r="D17" s="13">
        <v>1180</v>
      </c>
    </row>
    <row r="18" spans="2:4" ht="17.25" thickBot="1">
      <c r="B18" s="11">
        <v>29</v>
      </c>
      <c r="C18" s="13">
        <v>1078</v>
      </c>
      <c r="D18" s="13">
        <v>1190</v>
      </c>
    </row>
    <row r="19" spans="2:4" ht="17.25" thickBot="1">
      <c r="B19" s="11">
        <v>30</v>
      </c>
      <c r="C19" s="13">
        <v>1090</v>
      </c>
      <c r="D19" s="13">
        <v>1200</v>
      </c>
    </row>
    <row r="20" spans="2:4" ht="17.25" thickBot="1">
      <c r="B20" s="11">
        <v>31</v>
      </c>
      <c r="C20" s="13">
        <v>1108</v>
      </c>
      <c r="D20" s="13">
        <v>1208</v>
      </c>
    </row>
    <row r="21" spans="2:4" ht="17.25" thickBot="1">
      <c r="B21" s="11">
        <v>32</v>
      </c>
      <c r="C21" s="13">
        <v>1126</v>
      </c>
      <c r="D21" s="13">
        <v>1216</v>
      </c>
    </row>
    <row r="22" spans="2:4" ht="17.25" thickBot="1">
      <c r="B22" s="11">
        <v>33</v>
      </c>
      <c r="C22" s="13">
        <v>1144</v>
      </c>
      <c r="D22" s="13">
        <v>1224</v>
      </c>
    </row>
    <row r="23" spans="2:4" ht="17.25" thickBot="1">
      <c r="B23" s="11">
        <v>34</v>
      </c>
      <c r="C23" s="13">
        <v>1162</v>
      </c>
      <c r="D23" s="13">
        <v>1232</v>
      </c>
    </row>
    <row r="24" spans="2:4" ht="17.25" thickBot="1">
      <c r="B24" s="11">
        <v>35</v>
      </c>
      <c r="C24" s="13">
        <v>1180</v>
      </c>
      <c r="D24" s="13">
        <v>1240</v>
      </c>
    </row>
    <row r="25" spans="2:4" ht="17.25" thickBot="1">
      <c r="B25" s="11">
        <v>36</v>
      </c>
      <c r="C25" s="13">
        <v>1202</v>
      </c>
      <c r="D25" s="13">
        <v>1253</v>
      </c>
    </row>
    <row r="26" spans="2:4" ht="17.25" thickBot="1">
      <c r="B26" s="11">
        <v>37</v>
      </c>
      <c r="C26" s="13">
        <v>1224</v>
      </c>
      <c r="D26" s="13">
        <v>1266</v>
      </c>
    </row>
    <row r="27" spans="2:4" ht="17.25" thickBot="1">
      <c r="B27" s="11">
        <v>38</v>
      </c>
      <c r="C27" s="13">
        <v>1246</v>
      </c>
      <c r="D27" s="13">
        <v>1279</v>
      </c>
    </row>
    <row r="28" spans="2:4" ht="17.25" thickBot="1">
      <c r="B28" s="11">
        <v>39</v>
      </c>
      <c r="C28" s="13">
        <v>1268</v>
      </c>
      <c r="D28" s="13">
        <v>1292</v>
      </c>
    </row>
    <row r="29" spans="2:4" ht="17.25" thickBot="1">
      <c r="B29" s="11">
        <v>40</v>
      </c>
      <c r="C29" s="13">
        <v>1290</v>
      </c>
      <c r="D29" s="13">
        <v>1305</v>
      </c>
    </row>
    <row r="30" spans="2:4" ht="17.25" thickBot="1">
      <c r="B30" s="11">
        <v>41</v>
      </c>
      <c r="C30" s="13">
        <v>1332</v>
      </c>
      <c r="D30" s="13">
        <v>1329</v>
      </c>
    </row>
    <row r="31" spans="2:4" ht="17.25" thickBot="1">
      <c r="B31" s="11">
        <v>42</v>
      </c>
      <c r="C31" s="13">
        <v>1374</v>
      </c>
      <c r="D31" s="13">
        <v>1353</v>
      </c>
    </row>
    <row r="32" spans="2:4" ht="17.25" thickBot="1">
      <c r="B32" s="11">
        <v>43</v>
      </c>
      <c r="C32" s="13">
        <v>1416</v>
      </c>
      <c r="D32" s="13">
        <v>1377</v>
      </c>
    </row>
    <row r="33" spans="2:4" ht="17.25" thickBot="1">
      <c r="B33" s="11">
        <v>44</v>
      </c>
      <c r="C33" s="13">
        <v>1458</v>
      </c>
      <c r="D33" s="13">
        <v>1401</v>
      </c>
    </row>
    <row r="34" spans="2:4" ht="17.25" thickBot="1">
      <c r="B34" s="11">
        <v>45</v>
      </c>
      <c r="C34" s="13">
        <v>1500</v>
      </c>
      <c r="D34" s="13">
        <v>1425</v>
      </c>
    </row>
    <row r="35" spans="2:4" ht="17.25" thickBot="1">
      <c r="B35" s="11">
        <v>46</v>
      </c>
      <c r="C35" s="13">
        <v>1598</v>
      </c>
      <c r="D35" s="13">
        <v>1473</v>
      </c>
    </row>
    <row r="36" spans="2:4" ht="17.25" thickBot="1">
      <c r="B36" s="11">
        <v>47</v>
      </c>
      <c r="C36" s="13">
        <v>1696</v>
      </c>
      <c r="D36" s="13">
        <v>1523</v>
      </c>
    </row>
    <row r="37" spans="2:4" ht="17.25" thickBot="1">
      <c r="B37" s="11">
        <v>48</v>
      </c>
      <c r="C37" s="13">
        <v>1794</v>
      </c>
      <c r="D37" s="13">
        <v>1575</v>
      </c>
    </row>
    <row r="38" spans="2:4" ht="17.25" thickBot="1">
      <c r="B38" s="11">
        <v>49</v>
      </c>
      <c r="C38" s="13">
        <v>1892</v>
      </c>
      <c r="D38" s="13">
        <v>1633</v>
      </c>
    </row>
    <row r="39" spans="2:4" ht="17.25" thickBot="1">
      <c r="B39" s="11">
        <v>50</v>
      </c>
      <c r="C39" s="13">
        <v>1990</v>
      </c>
      <c r="D39" s="13">
        <v>1685</v>
      </c>
    </row>
    <row r="40" spans="2:4" ht="17.25" thickBot="1">
      <c r="B40" s="11">
        <v>51</v>
      </c>
      <c r="C40" s="13">
        <v>2072</v>
      </c>
      <c r="D40" s="13">
        <v>1830</v>
      </c>
    </row>
    <row r="41" spans="2:4" ht="17.25" thickBot="1">
      <c r="B41" s="11">
        <v>52</v>
      </c>
      <c r="C41" s="13">
        <v>2154</v>
      </c>
      <c r="D41" s="13">
        <v>1990</v>
      </c>
    </row>
    <row r="42" spans="2:4" ht="17.25" thickBot="1">
      <c r="B42" s="11">
        <v>53</v>
      </c>
      <c r="C42" s="13">
        <v>2236</v>
      </c>
      <c r="D42" s="13">
        <v>2150</v>
      </c>
    </row>
    <row r="43" spans="2:4" ht="17.25" thickBot="1">
      <c r="B43" s="11">
        <v>54</v>
      </c>
      <c r="C43" s="13">
        <v>2318</v>
      </c>
      <c r="D43" s="13">
        <v>2321</v>
      </c>
    </row>
    <row r="44" spans="2:4" ht="17.25" thickBot="1">
      <c r="B44" s="11">
        <v>55</v>
      </c>
      <c r="C44" s="13">
        <v>2400</v>
      </c>
      <c r="D44" s="13">
        <v>2480</v>
      </c>
    </row>
    <row r="45" spans="2:4" ht="17.25" thickBot="1">
      <c r="B45" s="11">
        <v>56</v>
      </c>
      <c r="C45" s="13">
        <v>2610</v>
      </c>
      <c r="D45" s="13">
        <v>2684</v>
      </c>
    </row>
    <row r="46" spans="2:4" ht="17.25" thickBot="1">
      <c r="B46" s="11">
        <v>57</v>
      </c>
      <c r="C46" s="13">
        <v>2820</v>
      </c>
      <c r="D46" s="13">
        <v>2900</v>
      </c>
    </row>
    <row r="47" spans="2:4" ht="17.25" thickBot="1">
      <c r="B47" s="11">
        <v>58</v>
      </c>
      <c r="C47" s="13">
        <v>3030</v>
      </c>
      <c r="D47" s="13">
        <v>3092</v>
      </c>
    </row>
    <row r="48" spans="2:4" ht="17.25" thickBot="1">
      <c r="B48" s="11">
        <v>59</v>
      </c>
      <c r="C48" s="13">
        <v>3240</v>
      </c>
      <c r="D48" s="13">
        <v>3296</v>
      </c>
    </row>
    <row r="49" spans="2:4" ht="17.25" thickBot="1">
      <c r="B49" s="11">
        <v>60</v>
      </c>
      <c r="C49" s="13">
        <v>3450</v>
      </c>
      <c r="D49" s="13">
        <v>3500</v>
      </c>
    </row>
  </sheetData>
  <mergeCells count="1">
    <mergeCell ref="C3:D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建議書</vt:lpstr>
      <vt:lpstr>ACT_core</vt:lpstr>
      <vt:lpstr>建議書!Print_Area</vt:lpstr>
      <vt:lpstr>建議書!Print_Titles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Yu, Marie M      TWNRC</dc:creator>
  <cp:lastModifiedBy>Hsieh, Jimison</cp:lastModifiedBy>
  <cp:lastPrinted>2023-01-17T05:14:46Z</cp:lastPrinted>
  <dcterms:created xsi:type="dcterms:W3CDTF">2016-11-03T03:40:16Z</dcterms:created>
  <dcterms:modified xsi:type="dcterms:W3CDTF">2023-07-25T06:12:55Z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83ebf3-5ed4-4908-9307-d776de89e801_Enabled">
    <vt:lpwstr>true</vt:lpwstr>
  </property>
  <property fmtid="{D5CDD505-2E9C-101B-9397-08002B2CF9AE}" pid="3" name="MSIP_Label_5983ebf3-5ed4-4908-9307-d776de89e801_SetDate">
    <vt:lpwstr>2023-07-19T03:21:55Z</vt:lpwstr>
  </property>
  <property fmtid="{D5CDD505-2E9C-101B-9397-08002B2CF9AE}" pid="4" name="MSIP_Label_5983ebf3-5ed4-4908-9307-d776de89e801_Method">
    <vt:lpwstr>Privileged</vt:lpwstr>
  </property>
  <property fmtid="{D5CDD505-2E9C-101B-9397-08002B2CF9AE}" pid="5" name="MSIP_Label_5983ebf3-5ed4-4908-9307-d776de89e801_Name">
    <vt:lpwstr>Green Data - APAC</vt:lpwstr>
  </property>
  <property fmtid="{D5CDD505-2E9C-101B-9397-08002B2CF9AE}" pid="6" name="MSIP_Label_5983ebf3-5ed4-4908-9307-d776de89e801_SiteId">
    <vt:lpwstr>fffcdc91-d561-4287-aebc-78d2466eec29</vt:lpwstr>
  </property>
  <property fmtid="{D5CDD505-2E9C-101B-9397-08002B2CF9AE}" pid="7" name="MSIP_Label_5983ebf3-5ed4-4908-9307-d776de89e801_ActionId">
    <vt:lpwstr>3a00f9dd-78d7-44f8-b456-8b684e4e715d</vt:lpwstr>
  </property>
  <property fmtid="{D5CDD505-2E9C-101B-9397-08002B2CF9AE}" pid="8" name="MSIP_Label_5983ebf3-5ed4-4908-9307-d776de89e801_ContentBits">
    <vt:lpwstr>0</vt:lpwstr>
  </property>
</Properties>
</file>